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jarek\wyniki regat miedzynarod\2017\kajak polo\"/>
    </mc:Choice>
  </mc:AlternateContent>
  <bookViews>
    <workbookView xWindow="0" yWindow="0" windowWidth="26370" windowHeight="11370"/>
  </bookViews>
  <sheets>
    <sheet name="Classifiche Finali" sheetId="1" r:id="rId1"/>
    <sheet name="Calendario" sheetId="2" r:id="rId2"/>
    <sheet name="Gironi" sheetId="3" r:id="rId3"/>
    <sheet name="Squadre" sheetId="4" r:id="rId4"/>
    <sheet name="1Ref-Dom" sheetId="5" r:id="rId5"/>
    <sheet name="2Ref-Dom" sheetId="6" r:id="rId6"/>
    <sheet name="3Ref-Dom" sheetId="7" r:id="rId7"/>
    <sheet name="4Ref-Dom" sheetId="8" r:id="rId8"/>
    <sheet name="1Ref_Sab" sheetId="9" r:id="rId9"/>
    <sheet name="2Ref-Sab" sheetId="10" r:id="rId10"/>
    <sheet name="3Ref-Sab" sheetId="11" r:id="rId11"/>
    <sheet name="4Ref-Sab" sheetId="12" r:id="rId12"/>
    <sheet name="Elenco Squadre" sheetId="13" r:id="rId13"/>
  </sheets>
  <definedNames>
    <definedName name="_xlnm._FilterDatabase" localSheetId="3" hidden="1">Squadre!$A$1:$AH$115</definedName>
    <definedName name="calendario">Calendario!$A$6:$J$120</definedName>
    <definedName name="refD1">'1Ref-Dom'!$F$1:$F$574</definedName>
    <definedName name="refD2">'2Ref-Dom'!$F$1:$F$533</definedName>
    <definedName name="refD3">'3Ref-Dom'!$F$1:$F$533</definedName>
    <definedName name="refD4">'4Ref-Dom'!$F$1:$F$533</definedName>
    <definedName name="refS1">'1Ref_Sab'!$F$1:$F$574</definedName>
    <definedName name="refS2">'2Ref-Sab'!$F$1:$F$574</definedName>
    <definedName name="refS3">'3Ref-Sab'!$F$1:$F$574</definedName>
    <definedName name="refS4">'4Ref-Sab'!$F$1:$F$533</definedName>
    <definedName name="squadre">Squadre!$C$2:$AG$61</definedName>
  </definedNames>
  <calcPr calcId="152511"/>
  <fileRecoveryPr repairLoad="1"/>
</workbook>
</file>

<file path=xl/calcChain.xml><?xml version="1.0" encoding="utf-8"?>
<calcChain xmlns="http://schemas.openxmlformats.org/spreadsheetml/2006/main">
  <c r="B497" i="12" l="1"/>
  <c r="F495" i="12"/>
  <c r="B87" i="12"/>
  <c r="B85" i="12"/>
  <c r="F44" i="12"/>
  <c r="B44" i="12"/>
  <c r="B50" i="12" s="1"/>
  <c r="B5" i="12"/>
  <c r="K3" i="12"/>
  <c r="F3" i="12"/>
  <c r="B87" i="11"/>
  <c r="B85" i="11"/>
  <c r="B44" i="11"/>
  <c r="B5" i="11"/>
  <c r="B4" i="11"/>
  <c r="F3" i="11"/>
  <c r="B46" i="10"/>
  <c r="F44" i="10"/>
  <c r="B44" i="10"/>
  <c r="B85" i="10" s="1"/>
  <c r="B87" i="10" s="1"/>
  <c r="B5" i="10"/>
  <c r="B4" i="10"/>
  <c r="F3" i="10"/>
  <c r="B46" i="9"/>
  <c r="F44" i="9"/>
  <c r="B44" i="9"/>
  <c r="B85" i="9" s="1"/>
  <c r="B5" i="9"/>
  <c r="B4" i="9"/>
  <c r="F3" i="9"/>
  <c r="B44" i="8"/>
  <c r="B85" i="8" s="1"/>
  <c r="B5" i="8"/>
  <c r="B4" i="8"/>
  <c r="F3" i="8"/>
  <c r="B44" i="7"/>
  <c r="B18" i="7"/>
  <c r="B5" i="7"/>
  <c r="B4" i="7"/>
  <c r="F3" i="7"/>
  <c r="B44" i="6"/>
  <c r="B85" i="6" s="1"/>
  <c r="B5" i="6"/>
  <c r="B4" i="6"/>
  <c r="F3" i="6"/>
  <c r="B44" i="5"/>
  <c r="E30" i="5"/>
  <c r="B5" i="5"/>
  <c r="B4" i="5"/>
  <c r="F3" i="5"/>
  <c r="K20" i="3"/>
  <c r="K29" i="3" s="1"/>
  <c r="B20" i="3"/>
  <c r="B43" i="3" s="1"/>
  <c r="K19" i="3"/>
  <c r="K43" i="3" s="1"/>
  <c r="I53" i="2" s="1"/>
  <c r="J53" i="2" s="1"/>
  <c r="B19" i="3"/>
  <c r="B29" i="3" s="1"/>
  <c r="F92" i="2" s="1"/>
  <c r="E117" i="2" s="1"/>
  <c r="I104" i="2" s="1"/>
  <c r="J104" i="2" s="1"/>
  <c r="K18" i="3"/>
  <c r="K38" i="3" s="1"/>
  <c r="B18" i="3"/>
  <c r="B38" i="3" s="1"/>
  <c r="K17" i="3"/>
  <c r="K32" i="3" s="1"/>
  <c r="F59" i="2" s="1"/>
  <c r="B17" i="3"/>
  <c r="B32" i="3" s="1"/>
  <c r="K14" i="3"/>
  <c r="K28" i="3" s="1"/>
  <c r="B14" i="3"/>
  <c r="B37" i="3" s="1"/>
  <c r="I68" i="2" s="1"/>
  <c r="K13" i="3"/>
  <c r="K37" i="3" s="1"/>
  <c r="E70" i="2" s="1"/>
  <c r="B16" i="7" s="1"/>
  <c r="B13" i="3"/>
  <c r="B42" i="3" s="1"/>
  <c r="K12" i="3"/>
  <c r="K36" i="3" s="1"/>
  <c r="B12" i="3"/>
  <c r="B28" i="3" s="1"/>
  <c r="F93" i="2" s="1"/>
  <c r="F117" i="2" s="1"/>
  <c r="I102" i="2" s="1"/>
  <c r="J102" i="2" s="1"/>
  <c r="K11" i="3"/>
  <c r="K31" i="3" s="1"/>
  <c r="B11" i="3"/>
  <c r="B31" i="3" s="1"/>
  <c r="K8" i="3"/>
  <c r="K41" i="3" s="1"/>
  <c r="B8" i="3"/>
  <c r="B41" i="3" s="1"/>
  <c r="K7" i="3"/>
  <c r="K30" i="3" s="1"/>
  <c r="B7" i="3"/>
  <c r="B36" i="3" s="1"/>
  <c r="K6" i="3"/>
  <c r="K27" i="3" s="1"/>
  <c r="B6" i="3"/>
  <c r="B30" i="3" s="1"/>
  <c r="K5" i="3"/>
  <c r="K42" i="3" s="1"/>
  <c r="B5" i="3"/>
  <c r="B27" i="3" s="1"/>
  <c r="E109" i="2" s="1"/>
  <c r="I93" i="2" s="1"/>
  <c r="J93" i="2" s="1"/>
  <c r="Y120" i="2"/>
  <c r="U120" i="2"/>
  <c r="R120" i="2"/>
  <c r="X120" i="2" s="1"/>
  <c r="Q120" i="2"/>
  <c r="W120" i="2" s="1"/>
  <c r="P120" i="2"/>
  <c r="N120" i="2"/>
  <c r="F120" i="2"/>
  <c r="B3" i="1" s="1"/>
  <c r="Y119" i="2"/>
  <c r="X119" i="2"/>
  <c r="U119" i="2"/>
  <c r="R119" i="2"/>
  <c r="Q119" i="2"/>
  <c r="P119" i="2"/>
  <c r="N119" i="2"/>
  <c r="I119" i="2"/>
  <c r="J119" i="2" s="1"/>
  <c r="F119" i="2"/>
  <c r="E119" i="2"/>
  <c r="Y118" i="2"/>
  <c r="X118" i="2"/>
  <c r="U118" i="2"/>
  <c r="R118" i="2"/>
  <c r="Q118" i="2"/>
  <c r="P118" i="2"/>
  <c r="N118" i="2"/>
  <c r="Y117" i="2"/>
  <c r="X117" i="2"/>
  <c r="U117" i="2"/>
  <c r="R117" i="2"/>
  <c r="Q117" i="2"/>
  <c r="P117" i="2"/>
  <c r="N117" i="2"/>
  <c r="Y116" i="2"/>
  <c r="X116" i="2"/>
  <c r="U116" i="2"/>
  <c r="R116" i="2"/>
  <c r="Q116" i="2"/>
  <c r="P116" i="2"/>
  <c r="N116" i="2"/>
  <c r="Y115" i="2"/>
  <c r="U115" i="2"/>
  <c r="R115" i="2"/>
  <c r="X115" i="2" s="1"/>
  <c r="Q115" i="2"/>
  <c r="W115" i="2" s="1"/>
  <c r="P115" i="2"/>
  <c r="N115" i="2"/>
  <c r="J115" i="2"/>
  <c r="R114" i="2"/>
  <c r="X114" i="2" s="1"/>
  <c r="Q114" i="2"/>
  <c r="P114" i="2"/>
  <c r="N114" i="2"/>
  <c r="R113" i="2"/>
  <c r="X113" i="2" s="1"/>
  <c r="Q113" i="2"/>
  <c r="P113" i="2"/>
  <c r="N113" i="2"/>
  <c r="R112" i="2"/>
  <c r="X112" i="2" s="1"/>
  <c r="Q112" i="2"/>
  <c r="P112" i="2"/>
  <c r="N112" i="2"/>
  <c r="Y111" i="2"/>
  <c r="R111" i="2"/>
  <c r="Q111" i="2"/>
  <c r="P111" i="2"/>
  <c r="N111" i="2"/>
  <c r="F111" i="2"/>
  <c r="I103" i="2" s="1"/>
  <c r="E111" i="2"/>
  <c r="Y110" i="2"/>
  <c r="R110" i="2"/>
  <c r="Q110" i="2"/>
  <c r="P110" i="2"/>
  <c r="N110" i="2"/>
  <c r="J110" i="2"/>
  <c r="Y109" i="2"/>
  <c r="X109" i="2"/>
  <c r="U109" i="2"/>
  <c r="R109" i="2"/>
  <c r="Q109" i="2"/>
  <c r="P109" i="2"/>
  <c r="N109" i="2"/>
  <c r="Y108" i="2"/>
  <c r="X108" i="2"/>
  <c r="U108" i="2"/>
  <c r="R108" i="2"/>
  <c r="Q108" i="2"/>
  <c r="P108" i="2"/>
  <c r="N108" i="2"/>
  <c r="E108" i="2"/>
  <c r="Y107" i="2"/>
  <c r="R107" i="2"/>
  <c r="Q107" i="2"/>
  <c r="P107" i="2"/>
  <c r="N107" i="2"/>
  <c r="J107" i="2"/>
  <c r="Y106" i="2"/>
  <c r="X106" i="2"/>
  <c r="U106" i="2"/>
  <c r="R106" i="2"/>
  <c r="Q106" i="2"/>
  <c r="P106" i="2"/>
  <c r="N106" i="2"/>
  <c r="Y105" i="2"/>
  <c r="X105" i="2"/>
  <c r="U105" i="2"/>
  <c r="R105" i="2"/>
  <c r="Q105" i="2"/>
  <c r="P105" i="2"/>
  <c r="N105" i="2"/>
  <c r="Y104" i="2"/>
  <c r="X104" i="2"/>
  <c r="U104" i="2"/>
  <c r="R104" i="2"/>
  <c r="Q104" i="2"/>
  <c r="P104" i="2"/>
  <c r="N104" i="2"/>
  <c r="Y103" i="2"/>
  <c r="U103" i="2"/>
  <c r="R103" i="2"/>
  <c r="X103" i="2" s="1"/>
  <c r="Q103" i="2"/>
  <c r="W103" i="2" s="1"/>
  <c r="P103" i="2"/>
  <c r="N103" i="2"/>
  <c r="J103" i="2"/>
  <c r="F103" i="2"/>
  <c r="E103" i="2"/>
  <c r="I111" i="2" s="1"/>
  <c r="J111" i="2" s="1"/>
  <c r="Y102" i="2"/>
  <c r="U102" i="2"/>
  <c r="R102" i="2"/>
  <c r="X102" i="2" s="1"/>
  <c r="Q102" i="2"/>
  <c r="W102" i="2" s="1"/>
  <c r="P102" i="2"/>
  <c r="N102" i="2"/>
  <c r="Y101" i="2"/>
  <c r="U101" i="2"/>
  <c r="R101" i="2"/>
  <c r="X101" i="2" s="1"/>
  <c r="Q101" i="2"/>
  <c r="W101" i="2" s="1"/>
  <c r="P101" i="2"/>
  <c r="N101" i="2"/>
  <c r="Y100" i="2"/>
  <c r="U100" i="2"/>
  <c r="R100" i="2"/>
  <c r="X100" i="2" s="1"/>
  <c r="Q100" i="2"/>
  <c r="W100" i="2" s="1"/>
  <c r="P100" i="2"/>
  <c r="N100" i="2"/>
  <c r="B100" i="2"/>
  <c r="B104" i="2" s="1"/>
  <c r="B108" i="2" s="1"/>
  <c r="B112" i="2" s="1"/>
  <c r="B116" i="2" s="1"/>
  <c r="B120" i="2" s="1"/>
  <c r="R99" i="2"/>
  <c r="X99" i="2" s="1"/>
  <c r="Q99" i="2"/>
  <c r="P99" i="2"/>
  <c r="N99" i="2"/>
  <c r="Y98" i="2"/>
  <c r="X98" i="2"/>
  <c r="U98" i="2"/>
  <c r="R98" i="2"/>
  <c r="Q98" i="2"/>
  <c r="P98" i="2"/>
  <c r="N98" i="2"/>
  <c r="Y97" i="2"/>
  <c r="X97" i="2"/>
  <c r="U97" i="2"/>
  <c r="R97" i="2"/>
  <c r="Q97" i="2"/>
  <c r="P97" i="2"/>
  <c r="N97" i="2"/>
  <c r="I97" i="2"/>
  <c r="J97" i="2" s="1"/>
  <c r="Y96" i="2"/>
  <c r="X96" i="2"/>
  <c r="U96" i="2"/>
  <c r="R96" i="2"/>
  <c r="Q96" i="2"/>
  <c r="P96" i="2"/>
  <c r="N96" i="2"/>
  <c r="Y95" i="2"/>
  <c r="U95" i="2"/>
  <c r="R95" i="2"/>
  <c r="X95" i="2" s="1"/>
  <c r="Q95" i="2"/>
  <c r="W95" i="2" s="1"/>
  <c r="P95" i="2"/>
  <c r="N95" i="2"/>
  <c r="J95" i="2"/>
  <c r="F95" i="2"/>
  <c r="E95" i="2"/>
  <c r="Y94" i="2"/>
  <c r="U94" i="2"/>
  <c r="R94" i="2"/>
  <c r="X94" i="2" s="1"/>
  <c r="Q94" i="2"/>
  <c r="W94" i="2" s="1"/>
  <c r="P94" i="2"/>
  <c r="N94" i="2"/>
  <c r="J94" i="2"/>
  <c r="R93" i="2"/>
  <c r="X93" i="2" s="1"/>
  <c r="Q93" i="2"/>
  <c r="P93" i="2"/>
  <c r="N93" i="2"/>
  <c r="E93" i="2"/>
  <c r="F108" i="2" s="1"/>
  <c r="R92" i="2"/>
  <c r="X92" i="2" s="1"/>
  <c r="Q92" i="2"/>
  <c r="P92" i="2"/>
  <c r="N92" i="2"/>
  <c r="E92" i="2"/>
  <c r="F109" i="2" s="1"/>
  <c r="Y91" i="2"/>
  <c r="W91" i="2"/>
  <c r="R91" i="2"/>
  <c r="Q91" i="2"/>
  <c r="P91" i="2"/>
  <c r="N91" i="2"/>
  <c r="F91" i="2"/>
  <c r="Y90" i="2"/>
  <c r="R90" i="2"/>
  <c r="Q90" i="2"/>
  <c r="P90" i="2"/>
  <c r="N90" i="2"/>
  <c r="J90" i="2"/>
  <c r="Y89" i="2"/>
  <c r="X89" i="2"/>
  <c r="U89" i="2"/>
  <c r="R89" i="2"/>
  <c r="Q89" i="2"/>
  <c r="P89" i="2"/>
  <c r="N89" i="2"/>
  <c r="Y88" i="2"/>
  <c r="X88" i="2"/>
  <c r="U88" i="2"/>
  <c r="R88" i="2"/>
  <c r="Q88" i="2"/>
  <c r="P88" i="2"/>
  <c r="N88" i="2"/>
  <c r="Y87" i="2"/>
  <c r="U87" i="2"/>
  <c r="R87" i="2"/>
  <c r="X87" i="2" s="1"/>
  <c r="Q87" i="2"/>
  <c r="W87" i="2" s="1"/>
  <c r="P87" i="2"/>
  <c r="N87" i="2"/>
  <c r="F87" i="2"/>
  <c r="E87" i="2"/>
  <c r="I95" i="2" s="1"/>
  <c r="Y86" i="2"/>
  <c r="U86" i="2"/>
  <c r="R86" i="2"/>
  <c r="X86" i="2" s="1"/>
  <c r="Q86" i="2"/>
  <c r="W86" i="2" s="1"/>
  <c r="P86" i="2"/>
  <c r="N86" i="2"/>
  <c r="J86" i="2"/>
  <c r="R85" i="2"/>
  <c r="X85" i="2" s="1"/>
  <c r="Q85" i="2"/>
  <c r="P85" i="2"/>
  <c r="N85" i="2"/>
  <c r="J85" i="2"/>
  <c r="Y84" i="2"/>
  <c r="R84" i="2"/>
  <c r="W84" i="2" s="1"/>
  <c r="Q84" i="2"/>
  <c r="P84" i="2"/>
  <c r="N84" i="2"/>
  <c r="J84" i="2"/>
  <c r="Y83" i="2"/>
  <c r="U83" i="2"/>
  <c r="R83" i="2"/>
  <c r="X83" i="2" s="1"/>
  <c r="Q83" i="2"/>
  <c r="W83" i="2" s="1"/>
  <c r="P83" i="2"/>
  <c r="N83" i="2"/>
  <c r="J83" i="2"/>
  <c r="R82" i="2"/>
  <c r="X82" i="2" s="1"/>
  <c r="Q82" i="2"/>
  <c r="P82" i="2"/>
  <c r="N82" i="2"/>
  <c r="E82" i="2"/>
  <c r="R81" i="2"/>
  <c r="X81" i="2" s="1"/>
  <c r="Q81" i="2"/>
  <c r="P81" i="2"/>
  <c r="N81" i="2"/>
  <c r="E81" i="2"/>
  <c r="R80" i="2"/>
  <c r="X80" i="2" s="1"/>
  <c r="Q80" i="2"/>
  <c r="P80" i="2"/>
  <c r="N80" i="2"/>
  <c r="Y79" i="2"/>
  <c r="W79" i="2"/>
  <c r="R79" i="2"/>
  <c r="Q79" i="2"/>
  <c r="P79" i="2"/>
  <c r="N79" i="2"/>
  <c r="Y78" i="2"/>
  <c r="R78" i="2"/>
  <c r="Q78" i="2"/>
  <c r="P78" i="2"/>
  <c r="N78" i="2"/>
  <c r="Y77" i="2"/>
  <c r="U77" i="2"/>
  <c r="R77" i="2"/>
  <c r="X77" i="2" s="1"/>
  <c r="Q77" i="2"/>
  <c r="W77" i="2" s="1"/>
  <c r="P77" i="2"/>
  <c r="N77" i="2"/>
  <c r="Y76" i="2"/>
  <c r="U76" i="2"/>
  <c r="R76" i="2"/>
  <c r="X76" i="2" s="1"/>
  <c r="Q76" i="2"/>
  <c r="W76" i="2" s="1"/>
  <c r="P76" i="2"/>
  <c r="N76" i="2"/>
  <c r="B76" i="2"/>
  <c r="B80" i="2" s="1"/>
  <c r="B84" i="2" s="1"/>
  <c r="B88" i="2" s="1"/>
  <c r="B92" i="2" s="1"/>
  <c r="B96" i="2" s="1"/>
  <c r="R75" i="2"/>
  <c r="X75" i="2" s="1"/>
  <c r="Q75" i="2"/>
  <c r="P75" i="2"/>
  <c r="N75" i="2"/>
  <c r="I75" i="2"/>
  <c r="B50" i="8" s="1"/>
  <c r="F75" i="2"/>
  <c r="E75" i="2"/>
  <c r="I87" i="2" s="1"/>
  <c r="J87" i="2" s="1"/>
  <c r="R74" i="2"/>
  <c r="X74" i="2" s="1"/>
  <c r="Q74" i="2"/>
  <c r="P74" i="2"/>
  <c r="N74" i="2"/>
  <c r="E74" i="2"/>
  <c r="R73" i="2"/>
  <c r="X73" i="2" s="1"/>
  <c r="Q73" i="2"/>
  <c r="P73" i="2"/>
  <c r="N73" i="2"/>
  <c r="R72" i="2"/>
  <c r="X72" i="2" s="1"/>
  <c r="Q72" i="2"/>
  <c r="P72" i="2"/>
  <c r="N72" i="2"/>
  <c r="F72" i="2"/>
  <c r="E72" i="2"/>
  <c r="B72" i="2"/>
  <c r="Y71" i="2"/>
  <c r="X71" i="2"/>
  <c r="R71" i="2"/>
  <c r="U71" i="2" s="1"/>
  <c r="Q71" i="2"/>
  <c r="P71" i="2"/>
  <c r="N71" i="2"/>
  <c r="I71" i="2"/>
  <c r="Y70" i="2"/>
  <c r="X70" i="2"/>
  <c r="W70" i="2"/>
  <c r="R70" i="2"/>
  <c r="U70" i="2" s="1"/>
  <c r="Q70" i="2"/>
  <c r="P70" i="2"/>
  <c r="N70" i="2"/>
  <c r="F70" i="2"/>
  <c r="E16" i="7" s="1"/>
  <c r="K3" i="7" s="1"/>
  <c r="Y69" i="2"/>
  <c r="X69" i="2"/>
  <c r="W69" i="2"/>
  <c r="R69" i="2"/>
  <c r="U69" i="2" s="1"/>
  <c r="Q69" i="2"/>
  <c r="P69" i="2"/>
  <c r="N69" i="2"/>
  <c r="I69" i="2"/>
  <c r="F69" i="2"/>
  <c r="E16" i="6" s="1"/>
  <c r="Y68" i="2"/>
  <c r="R68" i="2"/>
  <c r="U68" i="2" s="1"/>
  <c r="Q68" i="2"/>
  <c r="P68" i="2"/>
  <c r="N68" i="2"/>
  <c r="F68" i="2"/>
  <c r="E16" i="5" s="1"/>
  <c r="Y61" i="2"/>
  <c r="X61" i="2"/>
  <c r="R61" i="2"/>
  <c r="U61" i="2" s="1"/>
  <c r="Q61" i="2"/>
  <c r="P61" i="2"/>
  <c r="N61" i="2"/>
  <c r="I61" i="2"/>
  <c r="F61" i="2"/>
  <c r="E508" i="12" s="1"/>
  <c r="Y60" i="2"/>
  <c r="X60" i="2"/>
  <c r="W60" i="2"/>
  <c r="R60" i="2"/>
  <c r="U60" i="2" s="1"/>
  <c r="Q60" i="2"/>
  <c r="P60" i="2"/>
  <c r="N60" i="2"/>
  <c r="Y59" i="2"/>
  <c r="X59" i="2"/>
  <c r="R59" i="2"/>
  <c r="U59" i="2" s="1"/>
  <c r="Q59" i="2"/>
  <c r="P59" i="2"/>
  <c r="N59" i="2"/>
  <c r="I59" i="2"/>
  <c r="J59" i="2" s="1"/>
  <c r="Y58" i="2"/>
  <c r="X58" i="2"/>
  <c r="W58" i="2"/>
  <c r="R58" i="2"/>
  <c r="U58" i="2" s="1"/>
  <c r="Q58" i="2"/>
  <c r="P58" i="2"/>
  <c r="N58" i="2"/>
  <c r="I58" i="2"/>
  <c r="J58" i="2" s="1"/>
  <c r="F58" i="2"/>
  <c r="I52" i="2" s="1"/>
  <c r="J52" i="2" s="1"/>
  <c r="Y57" i="2"/>
  <c r="X57" i="2"/>
  <c r="U57" i="2"/>
  <c r="R57" i="2"/>
  <c r="Q57" i="2"/>
  <c r="P57" i="2"/>
  <c r="N57" i="2"/>
  <c r="J57" i="2"/>
  <c r="R56" i="2"/>
  <c r="X56" i="2" s="1"/>
  <c r="Q56" i="2"/>
  <c r="W56" i="2" s="1"/>
  <c r="P56" i="2"/>
  <c r="N56" i="2"/>
  <c r="E56" i="2"/>
  <c r="U55" i="2"/>
  <c r="R55" i="2"/>
  <c r="X55" i="2" s="1"/>
  <c r="Q55" i="2"/>
  <c r="W55" i="2" s="1"/>
  <c r="P55" i="2"/>
  <c r="N55" i="2"/>
  <c r="R54" i="2"/>
  <c r="X54" i="2" s="1"/>
  <c r="Q54" i="2"/>
  <c r="W54" i="2" s="1"/>
  <c r="P54" i="2"/>
  <c r="N54" i="2"/>
  <c r="E54" i="2"/>
  <c r="R53" i="2"/>
  <c r="X53" i="2" s="1"/>
  <c r="Q53" i="2"/>
  <c r="P53" i="2"/>
  <c r="N53" i="2"/>
  <c r="F53" i="2"/>
  <c r="W52" i="2"/>
  <c r="R52" i="2"/>
  <c r="X52" i="2" s="1"/>
  <c r="Q52" i="2"/>
  <c r="P52" i="2"/>
  <c r="N52" i="2"/>
  <c r="F52" i="2"/>
  <c r="E52" i="2"/>
  <c r="W51" i="2"/>
  <c r="R51" i="2"/>
  <c r="X51" i="2" s="1"/>
  <c r="Q51" i="2"/>
  <c r="P51" i="2"/>
  <c r="N51" i="2"/>
  <c r="I51" i="2"/>
  <c r="J51" i="2" s="1"/>
  <c r="Y50" i="2"/>
  <c r="X50" i="2"/>
  <c r="U50" i="2"/>
  <c r="R50" i="2"/>
  <c r="Q50" i="2"/>
  <c r="P50" i="2"/>
  <c r="N50" i="2"/>
  <c r="I50" i="2"/>
  <c r="J50" i="2" s="1"/>
  <c r="Y49" i="2"/>
  <c r="X49" i="2"/>
  <c r="R49" i="2"/>
  <c r="U49" i="2" s="1"/>
  <c r="Q49" i="2"/>
  <c r="P49" i="2"/>
  <c r="N49" i="2"/>
  <c r="J49" i="2"/>
  <c r="Y48" i="2"/>
  <c r="X48" i="2"/>
  <c r="U48" i="2"/>
  <c r="R48" i="2"/>
  <c r="Q48" i="2"/>
  <c r="P48" i="2"/>
  <c r="N48" i="2"/>
  <c r="J48" i="2"/>
  <c r="R47" i="2"/>
  <c r="X47" i="2" s="1"/>
  <c r="Q47" i="2"/>
  <c r="W47" i="2" s="1"/>
  <c r="P47" i="2"/>
  <c r="N47" i="2"/>
  <c r="E47" i="2"/>
  <c r="U46" i="2"/>
  <c r="R46" i="2"/>
  <c r="X46" i="2" s="1"/>
  <c r="Q46" i="2"/>
  <c r="W46" i="2" s="1"/>
  <c r="P46" i="2"/>
  <c r="N46" i="2"/>
  <c r="E46" i="2"/>
  <c r="W45" i="2"/>
  <c r="R45" i="2"/>
  <c r="X45" i="2" s="1"/>
  <c r="Q45" i="2"/>
  <c r="P45" i="2"/>
  <c r="N45" i="2"/>
  <c r="F45" i="2"/>
  <c r="E45" i="2"/>
  <c r="R44" i="2"/>
  <c r="X44" i="2" s="1"/>
  <c r="Q44" i="2"/>
  <c r="P44" i="2"/>
  <c r="N44" i="2"/>
  <c r="F44" i="2"/>
  <c r="E44" i="2"/>
  <c r="R43" i="2"/>
  <c r="X43" i="2" s="1"/>
  <c r="Q43" i="2"/>
  <c r="P43" i="2"/>
  <c r="N43" i="2"/>
  <c r="J43" i="2"/>
  <c r="Y42" i="2"/>
  <c r="X42" i="2"/>
  <c r="W42" i="2"/>
  <c r="R42" i="2"/>
  <c r="U42" i="2" s="1"/>
  <c r="Q42" i="2"/>
  <c r="P42" i="2"/>
  <c r="N42" i="2"/>
  <c r="J42" i="2"/>
  <c r="U41" i="2"/>
  <c r="R41" i="2"/>
  <c r="X41" i="2" s="1"/>
  <c r="Q41" i="2"/>
  <c r="W41" i="2" s="1"/>
  <c r="P41" i="2"/>
  <c r="N41" i="2"/>
  <c r="J41" i="2"/>
  <c r="R40" i="2"/>
  <c r="X40" i="2" s="1"/>
  <c r="Q40" i="2"/>
  <c r="P40" i="2"/>
  <c r="N40" i="2"/>
  <c r="J40" i="2"/>
  <c r="Y39" i="2"/>
  <c r="X39" i="2"/>
  <c r="W39" i="2"/>
  <c r="R39" i="2"/>
  <c r="U39" i="2" s="1"/>
  <c r="Q39" i="2"/>
  <c r="P39" i="2"/>
  <c r="N39" i="2"/>
  <c r="I39" i="2"/>
  <c r="J39" i="2" s="1"/>
  <c r="F39" i="2"/>
  <c r="E39" i="2"/>
  <c r="Y38" i="2"/>
  <c r="X38" i="2"/>
  <c r="W38" i="2"/>
  <c r="R38" i="2"/>
  <c r="U38" i="2" s="1"/>
  <c r="Q38" i="2"/>
  <c r="P38" i="2"/>
  <c r="N38" i="2"/>
  <c r="I38" i="2"/>
  <c r="J38" i="2" s="1"/>
  <c r="F38" i="2"/>
  <c r="E38" i="2"/>
  <c r="Y37" i="2"/>
  <c r="X37" i="2"/>
  <c r="U37" i="2"/>
  <c r="R37" i="2"/>
  <c r="Q37" i="2"/>
  <c r="P37" i="2"/>
  <c r="N37" i="2"/>
  <c r="I37" i="2"/>
  <c r="J37" i="2" s="1"/>
  <c r="Y36" i="2"/>
  <c r="X36" i="2"/>
  <c r="U36" i="2"/>
  <c r="R36" i="2"/>
  <c r="Q36" i="2"/>
  <c r="P36" i="2"/>
  <c r="N36" i="2"/>
  <c r="I36" i="2"/>
  <c r="J36" i="2" s="1"/>
  <c r="Y35" i="2"/>
  <c r="X35" i="2"/>
  <c r="U35" i="2"/>
  <c r="R35" i="2"/>
  <c r="Q35" i="2"/>
  <c r="P35" i="2"/>
  <c r="N35" i="2"/>
  <c r="I35" i="2"/>
  <c r="J35" i="2" s="1"/>
  <c r="Y34" i="2"/>
  <c r="X34" i="2"/>
  <c r="U34" i="2"/>
  <c r="R34" i="2"/>
  <c r="Q34" i="2"/>
  <c r="P34" i="2"/>
  <c r="N34" i="2"/>
  <c r="J34" i="2"/>
  <c r="I34" i="2"/>
  <c r="R33" i="2"/>
  <c r="X33" i="2" s="1"/>
  <c r="Q33" i="2"/>
  <c r="W33" i="2" s="1"/>
  <c r="P33" i="2"/>
  <c r="N33" i="2"/>
  <c r="J33" i="2"/>
  <c r="I33" i="2"/>
  <c r="E33" i="2"/>
  <c r="U32" i="2"/>
  <c r="R32" i="2"/>
  <c r="X32" i="2" s="1"/>
  <c r="Q32" i="2"/>
  <c r="W32" i="2" s="1"/>
  <c r="P32" i="2"/>
  <c r="N32" i="2"/>
  <c r="J32" i="2"/>
  <c r="I32" i="2"/>
  <c r="E32" i="2"/>
  <c r="U31" i="2"/>
  <c r="R31" i="2"/>
  <c r="X31" i="2" s="1"/>
  <c r="Q31" i="2"/>
  <c r="W31" i="2" s="1"/>
  <c r="P31" i="2"/>
  <c r="N31" i="2"/>
  <c r="J31" i="2"/>
  <c r="I31" i="2"/>
  <c r="E31" i="2"/>
  <c r="R30" i="2"/>
  <c r="X30" i="2" s="1"/>
  <c r="Q30" i="2"/>
  <c r="W30" i="2" s="1"/>
  <c r="P30" i="2"/>
  <c r="N30" i="2"/>
  <c r="J30" i="2"/>
  <c r="I30" i="2"/>
  <c r="E30" i="2"/>
  <c r="W29" i="2"/>
  <c r="R29" i="2"/>
  <c r="X29" i="2" s="1"/>
  <c r="Q29" i="2"/>
  <c r="P29" i="2"/>
  <c r="N29" i="2"/>
  <c r="F29" i="2"/>
  <c r="E29" i="2"/>
  <c r="R28" i="2"/>
  <c r="X28" i="2" s="1"/>
  <c r="Q28" i="2"/>
  <c r="P28" i="2"/>
  <c r="N28" i="2"/>
  <c r="F28" i="2"/>
  <c r="E28" i="2"/>
  <c r="R27" i="2"/>
  <c r="X27" i="2" s="1"/>
  <c r="Q27" i="2"/>
  <c r="P27" i="2"/>
  <c r="N27" i="2"/>
  <c r="F27" i="2"/>
  <c r="E27" i="2"/>
  <c r="W26" i="2"/>
  <c r="R26" i="2"/>
  <c r="X26" i="2" s="1"/>
  <c r="Q26" i="2"/>
  <c r="P26" i="2"/>
  <c r="N26" i="2"/>
  <c r="F26" i="2"/>
  <c r="E26" i="2"/>
  <c r="Y25" i="2"/>
  <c r="R25" i="2"/>
  <c r="U25" i="2" s="1"/>
  <c r="Q25" i="2"/>
  <c r="P25" i="2"/>
  <c r="N25" i="2"/>
  <c r="I25" i="2"/>
  <c r="J25" i="2" s="1"/>
  <c r="F25" i="2"/>
  <c r="E25" i="2"/>
  <c r="Y24" i="2"/>
  <c r="R24" i="2"/>
  <c r="U24" i="2" s="1"/>
  <c r="Q24" i="2"/>
  <c r="P24" i="2"/>
  <c r="N24" i="2"/>
  <c r="I24" i="2"/>
  <c r="J24" i="2" s="1"/>
  <c r="F24" i="2"/>
  <c r="E24" i="2"/>
  <c r="Y23" i="2"/>
  <c r="R23" i="2"/>
  <c r="U23" i="2" s="1"/>
  <c r="Q23" i="2"/>
  <c r="P23" i="2"/>
  <c r="N23" i="2"/>
  <c r="I23" i="2"/>
  <c r="J23" i="2" s="1"/>
  <c r="F23" i="2"/>
  <c r="Y22" i="2"/>
  <c r="X22" i="2"/>
  <c r="R22" i="2"/>
  <c r="U22" i="2" s="1"/>
  <c r="Q22" i="2"/>
  <c r="P22" i="2"/>
  <c r="N22" i="2"/>
  <c r="I22" i="2"/>
  <c r="J22" i="2" s="1"/>
  <c r="F22" i="2"/>
  <c r="Y21" i="2"/>
  <c r="X21" i="2"/>
  <c r="U21" i="2"/>
  <c r="R21" i="2"/>
  <c r="Q21" i="2"/>
  <c r="P21" i="2"/>
  <c r="N21" i="2"/>
  <c r="I21" i="2"/>
  <c r="J21" i="2" s="1"/>
  <c r="Y20" i="2"/>
  <c r="X20" i="2"/>
  <c r="U20" i="2"/>
  <c r="R20" i="2"/>
  <c r="Q20" i="2"/>
  <c r="P20" i="2"/>
  <c r="N20" i="2"/>
  <c r="Y19" i="2"/>
  <c r="X19" i="2"/>
  <c r="U19" i="2"/>
  <c r="R19" i="2"/>
  <c r="Q19" i="2"/>
  <c r="P19" i="2"/>
  <c r="N19" i="2"/>
  <c r="I19" i="2"/>
  <c r="J19" i="2" s="1"/>
  <c r="F19" i="2"/>
  <c r="E19" i="2"/>
  <c r="Y18" i="2"/>
  <c r="X18" i="2"/>
  <c r="U18" i="2"/>
  <c r="R18" i="2"/>
  <c r="Q18" i="2"/>
  <c r="P18" i="2"/>
  <c r="N18" i="2"/>
  <c r="I18" i="2"/>
  <c r="J18" i="2" s="1"/>
  <c r="F18" i="2"/>
  <c r="E18" i="2"/>
  <c r="R17" i="2"/>
  <c r="X17" i="2" s="1"/>
  <c r="Q17" i="2"/>
  <c r="W17" i="2" s="1"/>
  <c r="P17" i="2"/>
  <c r="N17" i="2"/>
  <c r="E17" i="2"/>
  <c r="U16" i="2"/>
  <c r="R16" i="2"/>
  <c r="X16" i="2" s="1"/>
  <c r="Q16" i="2"/>
  <c r="W16" i="2" s="1"/>
  <c r="P16" i="2"/>
  <c r="N16" i="2"/>
  <c r="E16" i="2"/>
  <c r="Y15" i="2"/>
  <c r="R15" i="2"/>
  <c r="X15" i="2" s="1"/>
  <c r="Q15" i="2"/>
  <c r="W15" i="2" s="1"/>
  <c r="P15" i="2"/>
  <c r="N15" i="2"/>
  <c r="F15" i="2"/>
  <c r="E15" i="2"/>
  <c r="U14" i="2"/>
  <c r="R14" i="2"/>
  <c r="X14" i="2" s="1"/>
  <c r="Q14" i="2"/>
  <c r="W14" i="2" s="1"/>
  <c r="P14" i="2"/>
  <c r="N14" i="2"/>
  <c r="F14" i="2"/>
  <c r="E14" i="2"/>
  <c r="R13" i="2"/>
  <c r="X13" i="2" s="1"/>
  <c r="Q13" i="2"/>
  <c r="P13" i="2"/>
  <c r="N13" i="2"/>
  <c r="J13" i="2"/>
  <c r="E13" i="2"/>
  <c r="B57" i="12" s="1"/>
  <c r="R12" i="2"/>
  <c r="X12" i="2" s="1"/>
  <c r="Q12" i="2"/>
  <c r="W12" i="2" s="1"/>
  <c r="P12" i="2"/>
  <c r="N12" i="2"/>
  <c r="J12" i="2"/>
  <c r="I12" i="2"/>
  <c r="F12" i="2"/>
  <c r="E57" i="11" s="1"/>
  <c r="E12" i="2"/>
  <c r="B57" i="11" s="1"/>
  <c r="R11" i="2"/>
  <c r="X11" i="2" s="1"/>
  <c r="Q11" i="2"/>
  <c r="W11" i="2" s="1"/>
  <c r="P11" i="2"/>
  <c r="N11" i="2"/>
  <c r="J11" i="2"/>
  <c r="I11" i="2"/>
  <c r="B50" i="10" s="1"/>
  <c r="E11" i="2"/>
  <c r="U10" i="2"/>
  <c r="R10" i="2"/>
  <c r="X10" i="2" s="1"/>
  <c r="Q10" i="2"/>
  <c r="W10" i="2" s="1"/>
  <c r="P10" i="2"/>
  <c r="N10" i="2"/>
  <c r="J10" i="2"/>
  <c r="I10" i="2"/>
  <c r="E10" i="2"/>
  <c r="B10" i="2"/>
  <c r="B45" i="11" s="1"/>
  <c r="R9" i="2"/>
  <c r="X9" i="2" s="1"/>
  <c r="Q9" i="2"/>
  <c r="P9" i="2"/>
  <c r="N9" i="2"/>
  <c r="I9" i="2"/>
  <c r="B9" i="12" s="1"/>
  <c r="F9" i="2"/>
  <c r="E16" i="12" s="1"/>
  <c r="E9" i="2"/>
  <c r="B16" i="12" s="1"/>
  <c r="W8" i="2"/>
  <c r="R8" i="2"/>
  <c r="X8" i="2" s="1"/>
  <c r="Q8" i="2"/>
  <c r="P8" i="2"/>
  <c r="N8" i="2"/>
  <c r="I8" i="2"/>
  <c r="B9" i="11" s="1"/>
  <c r="F8" i="2"/>
  <c r="E16" i="11" s="1"/>
  <c r="E8" i="2"/>
  <c r="B16" i="11" s="1"/>
  <c r="R7" i="2"/>
  <c r="X7" i="2" s="1"/>
  <c r="Q7" i="2"/>
  <c r="P7" i="2"/>
  <c r="N7" i="2"/>
  <c r="I7" i="2"/>
  <c r="B9" i="10" s="1"/>
  <c r="F7" i="2"/>
  <c r="E16" i="10" s="1"/>
  <c r="E7" i="2"/>
  <c r="B16" i="10" s="1"/>
  <c r="W6" i="2"/>
  <c r="R6" i="2"/>
  <c r="X6" i="2" s="1"/>
  <c r="Q6" i="2"/>
  <c r="P6" i="2"/>
  <c r="N6" i="2"/>
  <c r="I6" i="2"/>
  <c r="B9" i="9" s="1"/>
  <c r="F6" i="2"/>
  <c r="E16" i="9" s="1"/>
  <c r="E6" i="2"/>
  <c r="B16" i="9" s="1"/>
  <c r="B34" i="1"/>
  <c r="B33" i="1"/>
  <c r="B32" i="1"/>
  <c r="B13" i="1"/>
  <c r="M119" i="2"/>
  <c r="M118" i="2"/>
  <c r="M117" i="2"/>
  <c r="M116" i="2"/>
  <c r="T114" i="2"/>
  <c r="O114" i="2"/>
  <c r="T113" i="2"/>
  <c r="O113" i="2"/>
  <c r="T112" i="2"/>
  <c r="O112" i="2"/>
  <c r="M109" i="2"/>
  <c r="M108" i="2"/>
  <c r="M106" i="2"/>
  <c r="M105" i="2"/>
  <c r="M104" i="2"/>
  <c r="T99" i="2"/>
  <c r="O99" i="2"/>
  <c r="M98" i="2"/>
  <c r="M97" i="2"/>
  <c r="M96" i="2"/>
  <c r="T93" i="2"/>
  <c r="O93" i="2"/>
  <c r="T92" i="2"/>
  <c r="O92" i="2"/>
  <c r="M89" i="2"/>
  <c r="M88" i="2"/>
  <c r="T85" i="2"/>
  <c r="O85" i="2"/>
  <c r="T82" i="2"/>
  <c r="O82" i="2"/>
  <c r="T81" i="2"/>
  <c r="O81" i="2"/>
  <c r="T80" i="2"/>
  <c r="O80" i="2"/>
  <c r="T75" i="2"/>
  <c r="O75" i="2"/>
  <c r="T74" i="2"/>
  <c r="O74" i="2"/>
  <c r="T73" i="2"/>
  <c r="O73" i="2"/>
  <c r="T72" i="2"/>
  <c r="O72" i="2"/>
  <c r="M57" i="2"/>
  <c r="T53" i="2"/>
  <c r="O53" i="2"/>
  <c r="T52" i="2"/>
  <c r="O52" i="2"/>
  <c r="T51" i="2"/>
  <c r="O51" i="2"/>
  <c r="M50" i="2"/>
  <c r="M48" i="2"/>
  <c r="T45" i="2"/>
  <c r="O45" i="2"/>
  <c r="T44" i="2"/>
  <c r="O44" i="2"/>
  <c r="T43" i="2"/>
  <c r="O43" i="2"/>
  <c r="T40" i="2"/>
  <c r="O40" i="2"/>
  <c r="M37" i="2"/>
  <c r="M36" i="2"/>
  <c r="M35" i="2"/>
  <c r="M34" i="2"/>
  <c r="T29" i="2"/>
  <c r="O29" i="2"/>
  <c r="T28" i="2"/>
  <c r="O28" i="2"/>
  <c r="T27" i="2"/>
  <c r="O27" i="2"/>
  <c r="T26" i="2"/>
  <c r="O26" i="2"/>
  <c r="M21" i="2"/>
  <c r="M20" i="2"/>
  <c r="M19" i="2"/>
  <c r="M18" i="2"/>
  <c r="T13" i="2"/>
  <c r="O13" i="2"/>
  <c r="O9" i="2"/>
  <c r="T8" i="2"/>
  <c r="O8" i="2"/>
  <c r="T6" i="2"/>
  <c r="O6" i="2"/>
  <c r="M120" i="2"/>
  <c r="O111" i="2"/>
  <c r="O110" i="2"/>
  <c r="O107" i="2"/>
  <c r="M100" i="2"/>
  <c r="O90" i="2"/>
  <c r="M87" i="2"/>
  <c r="T84" i="2"/>
  <c r="T78" i="2"/>
  <c r="R43" i="3"/>
  <c r="I43" i="3"/>
  <c r="R42" i="3"/>
  <c r="I42" i="3"/>
  <c r="R41" i="3"/>
  <c r="I41" i="3"/>
  <c r="R38" i="3"/>
  <c r="I38" i="3"/>
  <c r="R37" i="3"/>
  <c r="I37" i="3"/>
  <c r="R36" i="3"/>
  <c r="I36" i="3"/>
  <c r="R32" i="3"/>
  <c r="I32" i="3"/>
  <c r="R31" i="3"/>
  <c r="I31" i="3"/>
  <c r="R30" i="3"/>
  <c r="I30" i="3"/>
  <c r="R29" i="3"/>
  <c r="I29" i="3"/>
  <c r="R28" i="3"/>
  <c r="I28" i="3"/>
  <c r="R27" i="3"/>
  <c r="I27" i="3"/>
  <c r="R20" i="3"/>
  <c r="I20" i="3"/>
  <c r="R19" i="3"/>
  <c r="I19" i="3"/>
  <c r="R18" i="3"/>
  <c r="I18" i="3"/>
  <c r="R17" i="3"/>
  <c r="I17" i="3"/>
  <c r="T110" i="2"/>
  <c r="M103" i="2"/>
  <c r="M95" i="2"/>
  <c r="O91" i="2"/>
  <c r="M86" i="2"/>
  <c r="M83" i="2"/>
  <c r="T79" i="2"/>
  <c r="M77" i="2"/>
  <c r="T120" i="2"/>
  <c r="O120" i="2"/>
  <c r="T115" i="2"/>
  <c r="O115" i="2"/>
  <c r="M111" i="2"/>
  <c r="M110" i="2"/>
  <c r="M107" i="2"/>
  <c r="T103" i="2"/>
  <c r="O103" i="2"/>
  <c r="T102" i="2"/>
  <c r="O102" i="2"/>
  <c r="T101" i="2"/>
  <c r="O101" i="2"/>
  <c r="T100" i="2"/>
  <c r="O100" i="2"/>
  <c r="T95" i="2"/>
  <c r="O95" i="2"/>
  <c r="T94" i="2"/>
  <c r="O94" i="2"/>
  <c r="M91" i="2"/>
  <c r="M90" i="2"/>
  <c r="T87" i="2"/>
  <c r="O87" i="2"/>
  <c r="T86" i="2"/>
  <c r="O86" i="2"/>
  <c r="M84" i="2"/>
  <c r="T83" i="2"/>
  <c r="O83" i="2"/>
  <c r="M79" i="2"/>
  <c r="M78" i="2"/>
  <c r="T77" i="2"/>
  <c r="O77" i="2"/>
  <c r="T76" i="2"/>
  <c r="O76" i="2"/>
  <c r="M71" i="2"/>
  <c r="M70" i="2"/>
  <c r="M69" i="2"/>
  <c r="M68" i="2"/>
  <c r="M61" i="2"/>
  <c r="M60" i="2"/>
  <c r="M59" i="2"/>
  <c r="M58" i="2"/>
  <c r="T56" i="2"/>
  <c r="O56" i="2"/>
  <c r="T55" i="2"/>
  <c r="O55" i="2"/>
  <c r="T54" i="2"/>
  <c r="O54" i="2"/>
  <c r="M49" i="2"/>
  <c r="T47" i="2"/>
  <c r="O47" i="2"/>
  <c r="T46" i="2"/>
  <c r="O46" i="2"/>
  <c r="M42" i="2"/>
  <c r="T41" i="2"/>
  <c r="O41" i="2"/>
  <c r="M39" i="2"/>
  <c r="M38" i="2"/>
  <c r="T33" i="2"/>
  <c r="O33" i="2"/>
  <c r="T32" i="2"/>
  <c r="O32" i="2"/>
  <c r="T31" i="2"/>
  <c r="O31" i="2"/>
  <c r="T30" i="2"/>
  <c r="O30" i="2"/>
  <c r="M25" i="2"/>
  <c r="M24" i="2"/>
  <c r="M23" i="2"/>
  <c r="M22" i="2"/>
  <c r="T17" i="2"/>
  <c r="O17" i="2"/>
  <c r="T16" i="2"/>
  <c r="O16" i="2"/>
  <c r="T15" i="2"/>
  <c r="O15" i="2"/>
  <c r="T14" i="2"/>
  <c r="O14" i="2"/>
  <c r="T12" i="2"/>
  <c r="O12" i="2"/>
  <c r="T11" i="2"/>
  <c r="O11" i="2"/>
  <c r="T10" i="2"/>
  <c r="O10" i="2"/>
  <c r="T9" i="2"/>
  <c r="T7" i="2"/>
  <c r="O7" i="2"/>
  <c r="M115" i="2"/>
  <c r="T111" i="2"/>
  <c r="T107" i="2"/>
  <c r="M102" i="2"/>
  <c r="M101" i="2"/>
  <c r="M94" i="2"/>
  <c r="T91" i="2"/>
  <c r="T90" i="2"/>
  <c r="O84" i="2"/>
  <c r="O79" i="2"/>
  <c r="O78" i="2"/>
  <c r="M76" i="2"/>
  <c r="I14" i="3"/>
  <c r="I12" i="3"/>
  <c r="R8" i="3"/>
  <c r="R6" i="3"/>
  <c r="V119" i="2"/>
  <c r="V118" i="2"/>
  <c r="T117" i="2"/>
  <c r="O117" i="2"/>
  <c r="V116" i="2"/>
  <c r="M114" i="2"/>
  <c r="V109" i="2"/>
  <c r="T108" i="2"/>
  <c r="O108" i="2"/>
  <c r="M99" i="2"/>
  <c r="T98" i="2"/>
  <c r="O98" i="2"/>
  <c r="V97" i="2"/>
  <c r="T96" i="2"/>
  <c r="O96" i="2"/>
  <c r="M93" i="2"/>
  <c r="V91" i="2"/>
  <c r="V89" i="2"/>
  <c r="T88" i="2"/>
  <c r="O88" i="2"/>
  <c r="M85" i="2"/>
  <c r="M81" i="2"/>
  <c r="V79" i="2"/>
  <c r="T71" i="2"/>
  <c r="O71" i="2"/>
  <c r="V69" i="2"/>
  <c r="T61" i="2"/>
  <c r="O61" i="2"/>
  <c r="T59" i="2"/>
  <c r="O59" i="2"/>
  <c r="V57" i="2"/>
  <c r="M56" i="2"/>
  <c r="V55" i="2"/>
  <c r="M54" i="2"/>
  <c r="M51" i="2"/>
  <c r="T49" i="2"/>
  <c r="O49" i="2"/>
  <c r="V48" i="2"/>
  <c r="M47" i="2"/>
  <c r="V46" i="2"/>
  <c r="V41" i="2"/>
  <c r="T34" i="2"/>
  <c r="O34" i="2"/>
  <c r="T22" i="2"/>
  <c r="V20" i="2"/>
  <c r="V16" i="2"/>
  <c r="M12" i="2"/>
  <c r="M8" i="2"/>
  <c r="T23" i="2"/>
  <c r="V14" i="2"/>
  <c r="I13" i="3"/>
  <c r="I11" i="3"/>
  <c r="O118" i="2"/>
  <c r="M112" i="2"/>
  <c r="T109" i="2"/>
  <c r="O109" i="2"/>
  <c r="V108" i="2"/>
  <c r="O97" i="2"/>
  <c r="V96" i="2"/>
  <c r="V92" i="2"/>
  <c r="T89" i="2"/>
  <c r="M75" i="2"/>
  <c r="V71" i="2"/>
  <c r="T36" i="2"/>
  <c r="V22" i="2"/>
  <c r="O20" i="2"/>
  <c r="O18" i="2"/>
  <c r="M16" i="2"/>
  <c r="M7" i="2"/>
  <c r="R14" i="3"/>
  <c r="R12" i="3"/>
  <c r="I7" i="3"/>
  <c r="I5" i="3"/>
  <c r="V112" i="2"/>
  <c r="T106" i="2"/>
  <c r="O106" i="2"/>
  <c r="V105" i="2"/>
  <c r="T104" i="2"/>
  <c r="O104" i="2"/>
  <c r="V84" i="2"/>
  <c r="M82" i="2"/>
  <c r="V75" i="2"/>
  <c r="V73" i="2"/>
  <c r="M72" i="2"/>
  <c r="V70" i="2"/>
  <c r="T68" i="2"/>
  <c r="O68" i="2"/>
  <c r="V60" i="2"/>
  <c r="V58" i="2"/>
  <c r="T50" i="2"/>
  <c r="O50" i="2"/>
  <c r="M44" i="2"/>
  <c r="V42" i="2"/>
  <c r="V39" i="2"/>
  <c r="V38" i="2"/>
  <c r="V37" i="2"/>
  <c r="T35" i="2"/>
  <c r="O35" i="2"/>
  <c r="V32" i="2"/>
  <c r="M30" i="2"/>
  <c r="M28" i="2"/>
  <c r="T25" i="2"/>
  <c r="O25" i="2"/>
  <c r="T24" i="2"/>
  <c r="O24" i="2"/>
  <c r="O23" i="2"/>
  <c r="O19" i="2"/>
  <c r="T119" i="2"/>
  <c r="T116" i="2"/>
  <c r="O89" i="2"/>
  <c r="V80" i="2"/>
  <c r="M73" i="2"/>
  <c r="O69" i="2"/>
  <c r="V59" i="2"/>
  <c r="T57" i="2"/>
  <c r="O57" i="2"/>
  <c r="V56" i="2"/>
  <c r="M55" i="2"/>
  <c r="V54" i="2"/>
  <c r="V52" i="2"/>
  <c r="V49" i="2"/>
  <c r="T48" i="2"/>
  <c r="V47" i="2"/>
  <c r="M46" i="2"/>
  <c r="M40" i="2"/>
  <c r="O36" i="2"/>
  <c r="V34" i="2"/>
  <c r="R13" i="3"/>
  <c r="R11" i="3"/>
  <c r="I8" i="3"/>
  <c r="I6" i="3"/>
  <c r="M113" i="2"/>
  <c r="V106" i="2"/>
  <c r="T105" i="2"/>
  <c r="O105" i="2"/>
  <c r="V104" i="2"/>
  <c r="M92" i="2"/>
  <c r="M80" i="2"/>
  <c r="M74" i="2"/>
  <c r="T70" i="2"/>
  <c r="O70" i="2"/>
  <c r="T60" i="2"/>
  <c r="O60" i="2"/>
  <c r="T58" i="2"/>
  <c r="O58" i="2"/>
  <c r="M52" i="2"/>
  <c r="V50" i="2"/>
  <c r="T42" i="2"/>
  <c r="O42" i="2"/>
  <c r="T39" i="2"/>
  <c r="O39" i="2"/>
  <c r="T38" i="2"/>
  <c r="O38" i="2"/>
  <c r="T37" i="2"/>
  <c r="O37" i="2"/>
  <c r="V35" i="2"/>
  <c r="M32" i="2"/>
  <c r="M26" i="2"/>
  <c r="T21" i="2"/>
  <c r="O21" i="2"/>
  <c r="V19" i="2"/>
  <c r="M14" i="2"/>
  <c r="M10" i="2"/>
  <c r="M45" i="2"/>
  <c r="V36" i="2"/>
  <c r="M33" i="2"/>
  <c r="V31" i="2"/>
  <c r="M29" i="2"/>
  <c r="O22" i="2"/>
  <c r="V18" i="2"/>
  <c r="M17" i="2"/>
  <c r="M15" i="2"/>
  <c r="M11" i="2"/>
  <c r="M6" i="2"/>
  <c r="V21" i="2"/>
  <c r="T19" i="2"/>
  <c r="V10" i="2"/>
  <c r="R7" i="3"/>
  <c r="R5" i="3"/>
  <c r="O119" i="2"/>
  <c r="T118" i="2"/>
  <c r="V117" i="2"/>
  <c r="O116" i="2"/>
  <c r="V113" i="2"/>
  <c r="V107" i="2"/>
  <c r="V98" i="2"/>
  <c r="T97" i="2"/>
  <c r="V88" i="2"/>
  <c r="V74" i="2"/>
  <c r="T69" i="2"/>
  <c r="V61" i="2"/>
  <c r="M53" i="2"/>
  <c r="O48" i="2"/>
  <c r="M43" i="2"/>
  <c r="M41" i="2"/>
  <c r="V33" i="2"/>
  <c r="M31" i="2"/>
  <c r="M27" i="2"/>
  <c r="V26" i="2"/>
  <c r="T20" i="2"/>
  <c r="T18" i="2"/>
  <c r="V17" i="2"/>
  <c r="V15" i="2"/>
  <c r="M13" i="2"/>
  <c r="V12" i="2"/>
  <c r="V11" i="2"/>
  <c r="M9" i="2"/>
  <c r="V93" i="2"/>
  <c r="V85" i="2"/>
  <c r="V51" i="2"/>
  <c r="V114" i="2"/>
  <c r="V81" i="2"/>
  <c r="V45" i="2"/>
  <c r="V29" i="2"/>
  <c r="V6" i="2"/>
  <c r="V99" i="2"/>
  <c r="V8" i="2"/>
  <c r="M5" i="3" l="1"/>
  <c r="M9" i="3" s="1"/>
  <c r="M7" i="3"/>
  <c r="D6" i="3"/>
  <c r="D8" i="3"/>
  <c r="M11" i="3"/>
  <c r="M15" i="3" s="1"/>
  <c r="M13" i="3"/>
  <c r="D5" i="3"/>
  <c r="D9" i="3" s="1"/>
  <c r="D7" i="3"/>
  <c r="M12" i="3"/>
  <c r="M14" i="3"/>
  <c r="D11" i="3"/>
  <c r="D15" i="3" s="1"/>
  <c r="D13" i="3"/>
  <c r="M6" i="3"/>
  <c r="M8" i="3"/>
  <c r="D12" i="3"/>
  <c r="D14" i="3"/>
  <c r="D17" i="3"/>
  <c r="D21" i="3" s="1"/>
  <c r="M17" i="3"/>
  <c r="M21" i="3" s="1"/>
  <c r="D18" i="3"/>
  <c r="M18" i="3"/>
  <c r="D19" i="3"/>
  <c r="M19" i="3"/>
  <c r="D20" i="3"/>
  <c r="M20" i="3"/>
  <c r="D27" i="3"/>
  <c r="D33" i="3" s="1"/>
  <c r="M27" i="3"/>
  <c r="M33" i="3" s="1"/>
  <c r="D28" i="3"/>
  <c r="M28" i="3"/>
  <c r="D29" i="3"/>
  <c r="M29" i="3"/>
  <c r="D30" i="3"/>
  <c r="M30" i="3"/>
  <c r="D31" i="3"/>
  <c r="M31" i="3"/>
  <c r="D32" i="3"/>
  <c r="M32" i="3"/>
  <c r="D36" i="3"/>
  <c r="D39" i="3" s="1"/>
  <c r="M36" i="3"/>
  <c r="M39" i="3" s="1"/>
  <c r="D37" i="3"/>
  <c r="M37" i="3"/>
  <c r="D38" i="3"/>
  <c r="M38" i="3"/>
  <c r="D41" i="3"/>
  <c r="D44" i="3" s="1"/>
  <c r="M41" i="3"/>
  <c r="M44" i="3" s="1"/>
  <c r="D42" i="3"/>
  <c r="M42" i="3"/>
  <c r="D43" i="3"/>
  <c r="M43" i="3"/>
  <c r="J68" i="2"/>
  <c r="B9" i="5"/>
  <c r="E30" i="11"/>
  <c r="K3" i="11"/>
  <c r="D27" i="11"/>
  <c r="E24" i="11"/>
  <c r="D23" i="11"/>
  <c r="E20" i="11"/>
  <c r="D19" i="11"/>
  <c r="E25" i="11"/>
  <c r="D24" i="11"/>
  <c r="E21" i="11"/>
  <c r="D20" i="11"/>
  <c r="E27" i="11"/>
  <c r="D26" i="11"/>
  <c r="E26" i="11"/>
  <c r="E22" i="11"/>
  <c r="D25" i="11"/>
  <c r="D22" i="11"/>
  <c r="E19" i="11"/>
  <c r="E18" i="11"/>
  <c r="D21" i="11"/>
  <c r="D18" i="11"/>
  <c r="Y28" i="2"/>
  <c r="U28" i="2"/>
  <c r="Y44" i="2"/>
  <c r="U44" i="2"/>
  <c r="U78" i="2"/>
  <c r="X78" i="2"/>
  <c r="U90" i="2"/>
  <c r="X90" i="2"/>
  <c r="U110" i="2"/>
  <c r="X110" i="2"/>
  <c r="U111" i="2"/>
  <c r="X111" i="2"/>
  <c r="B30" i="10"/>
  <c r="A27" i="10"/>
  <c r="B27" i="10"/>
  <c r="A25" i="10"/>
  <c r="A23" i="10"/>
  <c r="A21" i="10"/>
  <c r="A19" i="10"/>
  <c r="B6" i="10"/>
  <c r="H3" i="10"/>
  <c r="B24" i="10"/>
  <c r="B22" i="10"/>
  <c r="B20" i="10"/>
  <c r="B18" i="10"/>
  <c r="B25" i="10"/>
  <c r="B23" i="10"/>
  <c r="B21" i="10"/>
  <c r="B19" i="10"/>
  <c r="B26" i="10"/>
  <c r="A18" i="10"/>
  <c r="A24" i="10"/>
  <c r="A20" i="10"/>
  <c r="A22" i="10"/>
  <c r="Y12" i="2"/>
  <c r="Y17" i="2"/>
  <c r="I20" i="2"/>
  <c r="J20" i="2" s="1"/>
  <c r="E30" i="12"/>
  <c r="D27" i="12"/>
  <c r="E24" i="12"/>
  <c r="D23" i="12"/>
  <c r="E20" i="12"/>
  <c r="D19" i="12"/>
  <c r="E25" i="12"/>
  <c r="D24" i="12"/>
  <c r="E21" i="12"/>
  <c r="D20" i="12"/>
  <c r="D26" i="12"/>
  <c r="E23" i="12"/>
  <c r="D18" i="12"/>
  <c r="E27" i="12"/>
  <c r="D25" i="12"/>
  <c r="D22" i="12"/>
  <c r="E18" i="12"/>
  <c r="E22" i="12"/>
  <c r="E26" i="12"/>
  <c r="E19" i="12"/>
  <c r="D21" i="12"/>
  <c r="W9" i="2"/>
  <c r="Y10" i="2"/>
  <c r="B68" i="12"/>
  <c r="B67" i="12"/>
  <c r="B66" i="12"/>
  <c r="B65" i="12"/>
  <c r="B64" i="12"/>
  <c r="B63" i="12"/>
  <c r="B62" i="12"/>
  <c r="B61" i="12"/>
  <c r="B60" i="12"/>
  <c r="B59" i="12"/>
  <c r="A66" i="12"/>
  <c r="A62" i="12"/>
  <c r="B47" i="12"/>
  <c r="A67" i="12"/>
  <c r="A63" i="12"/>
  <c r="A59" i="12"/>
  <c r="B71" i="12"/>
  <c r="A61" i="12"/>
  <c r="A64" i="12"/>
  <c r="A60" i="12"/>
  <c r="H44" i="12"/>
  <c r="A68" i="12"/>
  <c r="A65" i="12"/>
  <c r="W23" i="2"/>
  <c r="U30" i="2"/>
  <c r="B27" i="9"/>
  <c r="B26" i="9"/>
  <c r="B25" i="9"/>
  <c r="B24" i="9"/>
  <c r="B23" i="9"/>
  <c r="B22" i="9"/>
  <c r="B21" i="9"/>
  <c r="B20" i="9"/>
  <c r="B19" i="9"/>
  <c r="B18" i="9"/>
  <c r="B30" i="9"/>
  <c r="A27" i="9"/>
  <c r="A26" i="9"/>
  <c r="A25" i="9"/>
  <c r="A24" i="9"/>
  <c r="A23" i="9"/>
  <c r="A22" i="9"/>
  <c r="A21" i="9"/>
  <c r="A20" i="9"/>
  <c r="A19" i="9"/>
  <c r="A18" i="9"/>
  <c r="B6" i="9"/>
  <c r="H3" i="9"/>
  <c r="Y7" i="2"/>
  <c r="G5" i="3" s="1"/>
  <c r="U7" i="2"/>
  <c r="B27" i="11"/>
  <c r="B26" i="11"/>
  <c r="B25" i="11"/>
  <c r="B24" i="11"/>
  <c r="B23" i="11"/>
  <c r="B22" i="11"/>
  <c r="B21" i="11"/>
  <c r="B20" i="11"/>
  <c r="B19" i="11"/>
  <c r="B18" i="11"/>
  <c r="A26" i="11"/>
  <c r="A22" i="11"/>
  <c r="A18" i="11"/>
  <c r="A27" i="11"/>
  <c r="A23" i="11"/>
  <c r="A19" i="11"/>
  <c r="A25" i="11"/>
  <c r="A20" i="11"/>
  <c r="H3" i="11"/>
  <c r="B6" i="11"/>
  <c r="B30" i="11"/>
  <c r="A21" i="11"/>
  <c r="A24" i="11"/>
  <c r="Y9" i="2"/>
  <c r="U9" i="2"/>
  <c r="U11" i="2"/>
  <c r="U12" i="2"/>
  <c r="Y13" i="2"/>
  <c r="U13" i="2"/>
  <c r="B14" i="2"/>
  <c r="U15" i="2"/>
  <c r="Y16" i="2"/>
  <c r="U17" i="2"/>
  <c r="W22" i="2"/>
  <c r="X23" i="2"/>
  <c r="F6" i="3" s="1"/>
  <c r="X24" i="2"/>
  <c r="X25" i="2"/>
  <c r="Y27" i="2"/>
  <c r="U27" i="2"/>
  <c r="W28" i="2"/>
  <c r="Y31" i="2"/>
  <c r="U33" i="2"/>
  <c r="Y40" i="2"/>
  <c r="U40" i="2"/>
  <c r="Y41" i="2"/>
  <c r="Y43" i="2"/>
  <c r="U43" i="2"/>
  <c r="W44" i="2"/>
  <c r="Y46" i="2"/>
  <c r="U47" i="2"/>
  <c r="W49" i="2"/>
  <c r="Y53" i="2"/>
  <c r="U53" i="2"/>
  <c r="U54" i="2"/>
  <c r="Y55" i="2"/>
  <c r="U56" i="2"/>
  <c r="W59" i="2"/>
  <c r="E522" i="12"/>
  <c r="E519" i="12"/>
  <c r="E517" i="12"/>
  <c r="E515" i="12"/>
  <c r="E513" i="12"/>
  <c r="E511" i="12"/>
  <c r="D519" i="12"/>
  <c r="D517" i="12"/>
  <c r="D515" i="12"/>
  <c r="D513" i="12"/>
  <c r="D511" i="12"/>
  <c r="E518" i="12"/>
  <c r="E514" i="12"/>
  <c r="E510" i="12"/>
  <c r="E516" i="12"/>
  <c r="E512" i="12"/>
  <c r="D518" i="12"/>
  <c r="D510" i="12"/>
  <c r="D516" i="12"/>
  <c r="D514" i="12"/>
  <c r="D512" i="12"/>
  <c r="K495" i="12"/>
  <c r="W61" i="2"/>
  <c r="X68" i="2"/>
  <c r="F71" i="2"/>
  <c r="W71" i="2"/>
  <c r="E73" i="2"/>
  <c r="W73" i="2"/>
  <c r="Y73" i="2"/>
  <c r="U73" i="2"/>
  <c r="W75" i="2"/>
  <c r="Y75" i="2"/>
  <c r="U75" i="2"/>
  <c r="F79" i="2"/>
  <c r="I98" i="2" s="1"/>
  <c r="J98" i="2" s="1"/>
  <c r="U79" i="2"/>
  <c r="X79" i="2"/>
  <c r="O5" i="3" s="1"/>
  <c r="U91" i="2"/>
  <c r="X91" i="2"/>
  <c r="Y112" i="2"/>
  <c r="U112" i="2"/>
  <c r="W112" i="2"/>
  <c r="E97" i="2"/>
  <c r="F104" i="2" s="1"/>
  <c r="I76" i="2"/>
  <c r="J76" i="2" s="1"/>
  <c r="E68" i="2"/>
  <c r="B16" i="5" s="1"/>
  <c r="I54" i="2"/>
  <c r="J54" i="2" s="1"/>
  <c r="E78" i="2"/>
  <c r="F99" i="2"/>
  <c r="E114" i="2" s="1"/>
  <c r="I73" i="2"/>
  <c r="J73" i="2" s="1"/>
  <c r="E59" i="2"/>
  <c r="E100" i="2"/>
  <c r="F76" i="2"/>
  <c r="F96" i="2"/>
  <c r="I46" i="2"/>
  <c r="J46" i="2" s="1"/>
  <c r="F77" i="2"/>
  <c r="I47" i="2"/>
  <c r="J47" i="2" s="1"/>
  <c r="B501" i="12"/>
  <c r="J61" i="2"/>
  <c r="B9" i="8"/>
  <c r="J71" i="2"/>
  <c r="Y82" i="2"/>
  <c r="U82" i="2"/>
  <c r="W82" i="2"/>
  <c r="F46" i="2"/>
  <c r="E76" i="2"/>
  <c r="E91" i="2"/>
  <c r="I56" i="2"/>
  <c r="J56" i="2" s="1"/>
  <c r="E88" i="2"/>
  <c r="F101" i="2" s="1"/>
  <c r="F113" i="2" s="1"/>
  <c r="B20" i="1" s="1"/>
  <c r="F80" i="2"/>
  <c r="E23" i="11"/>
  <c r="B27" i="12"/>
  <c r="B26" i="12"/>
  <c r="B25" i="12"/>
  <c r="B24" i="12"/>
  <c r="B23" i="12"/>
  <c r="B22" i="12"/>
  <c r="B21" i="12"/>
  <c r="B20" i="12"/>
  <c r="B19" i="12"/>
  <c r="B18" i="12"/>
  <c r="H3" i="12"/>
  <c r="A26" i="12"/>
  <c r="A22" i="12"/>
  <c r="A18" i="12"/>
  <c r="A27" i="12"/>
  <c r="A23" i="12"/>
  <c r="A19" i="12"/>
  <c r="A21" i="12"/>
  <c r="A24" i="12"/>
  <c r="A20" i="12"/>
  <c r="B6" i="12"/>
  <c r="A25" i="12"/>
  <c r="B30" i="12"/>
  <c r="Y29" i="2"/>
  <c r="U29" i="2"/>
  <c r="Y33" i="2"/>
  <c r="Y45" i="2"/>
  <c r="U45" i="2"/>
  <c r="Y47" i="2"/>
  <c r="Y51" i="2"/>
  <c r="U51" i="2"/>
  <c r="Y54" i="2"/>
  <c r="Y56" i="2"/>
  <c r="D27" i="6"/>
  <c r="D26" i="6"/>
  <c r="D25" i="6"/>
  <c r="D24" i="6"/>
  <c r="D23" i="6"/>
  <c r="D22" i="6"/>
  <c r="D21" i="6"/>
  <c r="D20" i="6"/>
  <c r="D19" i="6"/>
  <c r="D18" i="6"/>
  <c r="E30" i="6"/>
  <c r="K3" i="6"/>
  <c r="E27" i="6"/>
  <c r="E26" i="6"/>
  <c r="E25" i="6"/>
  <c r="E24" i="6"/>
  <c r="E23" i="6"/>
  <c r="E22" i="6"/>
  <c r="E21" i="6"/>
  <c r="E20" i="6"/>
  <c r="E19" i="6"/>
  <c r="E18" i="6"/>
  <c r="W78" i="2"/>
  <c r="W81" i="2"/>
  <c r="Y81" i="2"/>
  <c r="U81" i="2"/>
  <c r="W85" i="2"/>
  <c r="Y85" i="2"/>
  <c r="U85" i="2"/>
  <c r="W90" i="2"/>
  <c r="E118" i="2"/>
  <c r="B6" i="1" s="1"/>
  <c r="I101" i="2"/>
  <c r="J101" i="2" s="1"/>
  <c r="W93" i="2"/>
  <c r="Y93" i="2"/>
  <c r="U93" i="2"/>
  <c r="W99" i="2"/>
  <c r="Y99" i="2"/>
  <c r="U99" i="2"/>
  <c r="U107" i="2"/>
  <c r="X107" i="2"/>
  <c r="W110" i="2"/>
  <c r="W111" i="2"/>
  <c r="W114" i="2"/>
  <c r="Y114" i="2"/>
  <c r="U114" i="2"/>
  <c r="I81" i="2"/>
  <c r="J81" i="2" s="1"/>
  <c r="F56" i="2"/>
  <c r="F73" i="2"/>
  <c r="F97" i="2"/>
  <c r="F105" i="2" s="1"/>
  <c r="B12" i="1" s="1"/>
  <c r="I77" i="2"/>
  <c r="J77" i="2" s="1"/>
  <c r="E69" i="2"/>
  <c r="B16" i="6" s="1"/>
  <c r="F88" i="2"/>
  <c r="E102" i="2" s="1"/>
  <c r="F82" i="2"/>
  <c r="I70" i="2" s="1"/>
  <c r="B30" i="7"/>
  <c r="A27" i="7"/>
  <c r="A26" i="7"/>
  <c r="A25" i="7"/>
  <c r="A24" i="7"/>
  <c r="A23" i="7"/>
  <c r="A22" i="7"/>
  <c r="A21" i="7"/>
  <c r="A20" i="7"/>
  <c r="A19" i="7"/>
  <c r="A18" i="7"/>
  <c r="B6" i="7"/>
  <c r="H3" i="7"/>
  <c r="B24" i="7"/>
  <c r="B20" i="7"/>
  <c r="B27" i="7"/>
  <c r="B23" i="7"/>
  <c r="B19" i="7"/>
  <c r="B25" i="7"/>
  <c r="B21" i="7"/>
  <c r="I80" i="2"/>
  <c r="J80" i="2" s="1"/>
  <c r="F55" i="2"/>
  <c r="E57" i="5"/>
  <c r="B22" i="7"/>
  <c r="E26" i="9"/>
  <c r="E24" i="9"/>
  <c r="E22" i="9"/>
  <c r="E20" i="9"/>
  <c r="E18" i="9"/>
  <c r="D27" i="9"/>
  <c r="D24" i="9"/>
  <c r="E21" i="9"/>
  <c r="D19" i="9"/>
  <c r="D26" i="9"/>
  <c r="E23" i="9"/>
  <c r="D21" i="9"/>
  <c r="D18" i="9"/>
  <c r="E27" i="9"/>
  <c r="D25" i="9"/>
  <c r="D22" i="9"/>
  <c r="E19" i="9"/>
  <c r="D20" i="9"/>
  <c r="K3" i="9"/>
  <c r="D23" i="9"/>
  <c r="E25" i="9"/>
  <c r="Y30" i="2"/>
  <c r="E27" i="7"/>
  <c r="E26" i="7"/>
  <c r="E25" i="7"/>
  <c r="E24" i="7"/>
  <c r="E23" i="7"/>
  <c r="E22" i="7"/>
  <c r="E21" i="7"/>
  <c r="E20" i="7"/>
  <c r="E19" i="7"/>
  <c r="E18" i="7"/>
  <c r="D27" i="7"/>
  <c r="D26" i="7"/>
  <c r="D25" i="7"/>
  <c r="D24" i="7"/>
  <c r="D23" i="7"/>
  <c r="D22" i="7"/>
  <c r="D21" i="7"/>
  <c r="D20" i="7"/>
  <c r="D19" i="7"/>
  <c r="D18" i="7"/>
  <c r="E30" i="7"/>
  <c r="Y72" i="2"/>
  <c r="U72" i="2"/>
  <c r="W72" i="2"/>
  <c r="I92" i="2"/>
  <c r="J92" i="2" s="1"/>
  <c r="E120" i="2"/>
  <c r="B4" i="1" s="1"/>
  <c r="I72" i="2"/>
  <c r="E101" i="2"/>
  <c r="E58" i="2"/>
  <c r="I79" i="2"/>
  <c r="J79" i="2" s="1"/>
  <c r="F98" i="2"/>
  <c r="F106" i="2" s="1"/>
  <c r="B27" i="1" s="1"/>
  <c r="E71" i="2"/>
  <c r="B16" i="8" s="1"/>
  <c r="Y6" i="2"/>
  <c r="P5" i="3" s="1"/>
  <c r="U6" i="2"/>
  <c r="C8" i="3" s="1"/>
  <c r="Y8" i="2"/>
  <c r="U8" i="2"/>
  <c r="L13" i="3" s="1"/>
  <c r="Y11" i="2"/>
  <c r="E25" i="10"/>
  <c r="E24" i="10"/>
  <c r="E23" i="10"/>
  <c r="E22" i="10"/>
  <c r="E21" i="10"/>
  <c r="E20" i="10"/>
  <c r="E19" i="10"/>
  <c r="E18" i="10"/>
  <c r="E27" i="10"/>
  <c r="E26" i="10"/>
  <c r="D25" i="10"/>
  <c r="D24" i="10"/>
  <c r="D23" i="10"/>
  <c r="D22" i="10"/>
  <c r="D21" i="10"/>
  <c r="D20" i="10"/>
  <c r="D19" i="10"/>
  <c r="D18" i="10"/>
  <c r="D26" i="10"/>
  <c r="D27" i="10"/>
  <c r="K3" i="10"/>
  <c r="E30" i="10"/>
  <c r="W7" i="2"/>
  <c r="N5" i="3" s="1"/>
  <c r="B68" i="11"/>
  <c r="B67" i="11"/>
  <c r="B66" i="11"/>
  <c r="B65" i="11"/>
  <c r="B64" i="11"/>
  <c r="B63" i="11"/>
  <c r="B62" i="11"/>
  <c r="B61" i="11"/>
  <c r="B60" i="11"/>
  <c r="B59" i="11"/>
  <c r="A66" i="11"/>
  <c r="A62" i="11"/>
  <c r="B47" i="11"/>
  <c r="A67" i="11"/>
  <c r="A63" i="11"/>
  <c r="A59" i="11"/>
  <c r="B71" i="11"/>
  <c r="A65" i="11"/>
  <c r="A61" i="11"/>
  <c r="H44" i="11"/>
  <c r="A64" i="11"/>
  <c r="A68" i="11"/>
  <c r="A60" i="11"/>
  <c r="W13" i="2"/>
  <c r="Y14" i="2"/>
  <c r="W24" i="2"/>
  <c r="W25" i="2"/>
  <c r="E6" i="3" s="1"/>
  <c r="Y26" i="2"/>
  <c r="U26" i="2"/>
  <c r="W27" i="2"/>
  <c r="Y32" i="2"/>
  <c r="W40" i="2"/>
  <c r="W43" i="2"/>
  <c r="Y52" i="2"/>
  <c r="U52" i="2"/>
  <c r="E53" i="2"/>
  <c r="W53" i="2"/>
  <c r="E55" i="2"/>
  <c r="E27" i="5"/>
  <c r="E26" i="5"/>
  <c r="E25" i="5"/>
  <c r="E24" i="5"/>
  <c r="E23" i="5"/>
  <c r="E22" i="5"/>
  <c r="E21" i="5"/>
  <c r="E20" i="5"/>
  <c r="E19" i="5"/>
  <c r="E18" i="5"/>
  <c r="D27" i="5"/>
  <c r="D26" i="5"/>
  <c r="D25" i="5"/>
  <c r="D24" i="5"/>
  <c r="D23" i="5"/>
  <c r="D22" i="5"/>
  <c r="D21" i="5"/>
  <c r="D20" i="5"/>
  <c r="D19" i="5"/>
  <c r="D18" i="5"/>
  <c r="W68" i="2"/>
  <c r="B9" i="6"/>
  <c r="J69" i="2"/>
  <c r="Y74" i="2"/>
  <c r="U74" i="2"/>
  <c r="W74" i="2"/>
  <c r="E80" i="2"/>
  <c r="Y80" i="2"/>
  <c r="U80" i="2"/>
  <c r="W80" i="2"/>
  <c r="U84" i="2"/>
  <c r="X84" i="2"/>
  <c r="F118" i="2"/>
  <c r="B5" i="1" s="1"/>
  <c r="I100" i="2"/>
  <c r="J100" i="2" s="1"/>
  <c r="W92" i="2"/>
  <c r="Y92" i="2"/>
  <c r="U92" i="2"/>
  <c r="W107" i="2"/>
  <c r="I109" i="2"/>
  <c r="J109" i="2" s="1"/>
  <c r="W113" i="2"/>
  <c r="Y113" i="2"/>
  <c r="U113" i="2"/>
  <c r="E99" i="2"/>
  <c r="E106" i="2" s="1"/>
  <c r="B26" i="1" s="1"/>
  <c r="E79" i="2"/>
  <c r="F81" i="2"/>
  <c r="F89" i="2"/>
  <c r="F100" i="2" s="1"/>
  <c r="E113" i="2" s="1"/>
  <c r="B21" i="1" s="1"/>
  <c r="I82" i="2"/>
  <c r="J82" i="2" s="1"/>
  <c r="F54" i="2"/>
  <c r="F74" i="2"/>
  <c r="E96" i="2"/>
  <c r="E104" i="2" s="1"/>
  <c r="F47" i="2"/>
  <c r="E77" i="2"/>
  <c r="I55" i="2"/>
  <c r="J55" i="2" s="1"/>
  <c r="E98" i="2"/>
  <c r="F114" i="2" s="1"/>
  <c r="F78" i="2"/>
  <c r="E89" i="2"/>
  <c r="F102" i="2" s="1"/>
  <c r="I74" i="2"/>
  <c r="E61" i="2"/>
  <c r="B508" i="12" s="1"/>
  <c r="K3" i="5"/>
  <c r="B26" i="7"/>
  <c r="F10" i="2"/>
  <c r="E57" i="9" s="1"/>
  <c r="F11" i="2"/>
  <c r="E57" i="10" s="1"/>
  <c r="J6" i="2"/>
  <c r="J7" i="2"/>
  <c r="J8" i="2"/>
  <c r="J9" i="2"/>
  <c r="I14" i="2"/>
  <c r="J14" i="2" s="1"/>
  <c r="I15" i="2"/>
  <c r="J15" i="2" s="1"/>
  <c r="I16" i="2"/>
  <c r="J16" i="2" s="1"/>
  <c r="I17" i="2"/>
  <c r="J17" i="2" s="1"/>
  <c r="W18" i="2"/>
  <c r="W19" i="2"/>
  <c r="F20" i="2"/>
  <c r="W20" i="2"/>
  <c r="F21" i="2"/>
  <c r="W21" i="2"/>
  <c r="E22" i="2"/>
  <c r="E23" i="2"/>
  <c r="F34" i="2"/>
  <c r="W34" i="2"/>
  <c r="F35" i="2"/>
  <c r="W35" i="2"/>
  <c r="F36" i="2"/>
  <c r="W36" i="2"/>
  <c r="F37" i="2"/>
  <c r="W37" i="2"/>
  <c r="W48" i="2"/>
  <c r="W50" i="2"/>
  <c r="W57" i="2"/>
  <c r="J75" i="2"/>
  <c r="W88" i="2"/>
  <c r="W89" i="2"/>
  <c r="W96" i="2"/>
  <c r="W97" i="2"/>
  <c r="W98" i="2"/>
  <c r="W104" i="2"/>
  <c r="W105" i="2"/>
  <c r="W106" i="2"/>
  <c r="W108" i="2"/>
  <c r="W109" i="2"/>
  <c r="W116" i="2"/>
  <c r="W117" i="2"/>
  <c r="W118" i="2"/>
  <c r="W119" i="2"/>
  <c r="E57" i="7"/>
  <c r="B45" i="5"/>
  <c r="B57" i="5"/>
  <c r="B85" i="5"/>
  <c r="E71" i="11"/>
  <c r="K44" i="11"/>
  <c r="E68" i="11"/>
  <c r="D67" i="11"/>
  <c r="E64" i="11"/>
  <c r="D63" i="11"/>
  <c r="E60" i="11"/>
  <c r="D59" i="11"/>
  <c r="D68" i="11"/>
  <c r="E65" i="11"/>
  <c r="D64" i="11"/>
  <c r="E61" i="11"/>
  <c r="D60" i="11"/>
  <c r="E67" i="11"/>
  <c r="D66" i="11"/>
  <c r="E63" i="11"/>
  <c r="D62" i="11"/>
  <c r="E59" i="11"/>
  <c r="E62" i="11"/>
  <c r="D65" i="11"/>
  <c r="D61" i="11"/>
  <c r="E66" i="11"/>
  <c r="F13" i="2"/>
  <c r="E57" i="12" s="1"/>
  <c r="F16" i="2"/>
  <c r="F17" i="2"/>
  <c r="E20" i="2"/>
  <c r="E21" i="2"/>
  <c r="I26" i="2"/>
  <c r="J26" i="2" s="1"/>
  <c r="I27" i="2"/>
  <c r="J27" i="2" s="1"/>
  <c r="I28" i="2"/>
  <c r="J28" i="2" s="1"/>
  <c r="I29" i="2"/>
  <c r="J29" i="2" s="1"/>
  <c r="F30" i="2"/>
  <c r="F31" i="2"/>
  <c r="F32" i="2"/>
  <c r="F33" i="2"/>
  <c r="E34" i="2"/>
  <c r="E35" i="2"/>
  <c r="E36" i="2"/>
  <c r="E37" i="2"/>
  <c r="I44" i="2"/>
  <c r="J44" i="2" s="1"/>
  <c r="I45" i="2"/>
  <c r="J45" i="2" s="1"/>
  <c r="F44" i="5"/>
  <c r="B46" i="5"/>
  <c r="B126" i="6"/>
  <c r="B98" i="6"/>
  <c r="B86" i="6"/>
  <c r="E98" i="6"/>
  <c r="B87" i="6"/>
  <c r="F85" i="6"/>
  <c r="F44" i="6"/>
  <c r="B46" i="6"/>
  <c r="E57" i="6"/>
  <c r="B50" i="6"/>
  <c r="B45" i="7"/>
  <c r="B57" i="7"/>
  <c r="B85" i="7"/>
  <c r="B126" i="8"/>
  <c r="B98" i="8"/>
  <c r="B86" i="8"/>
  <c r="B91" i="8"/>
  <c r="E98" i="8"/>
  <c r="B87" i="8"/>
  <c r="F85" i="8"/>
  <c r="B126" i="9"/>
  <c r="B98" i="9"/>
  <c r="B86" i="9"/>
  <c r="B91" i="9"/>
  <c r="E98" i="9"/>
  <c r="F85" i="9"/>
  <c r="B87" i="9"/>
  <c r="B45" i="6"/>
  <c r="B57" i="6"/>
  <c r="F44" i="7"/>
  <c r="B46" i="7"/>
  <c r="F44" i="8"/>
  <c r="B46" i="8"/>
  <c r="E57" i="8"/>
  <c r="B45" i="8"/>
  <c r="B57" i="8"/>
  <c r="B126" i="10"/>
  <c r="B98" i="10"/>
  <c r="B86" i="10"/>
  <c r="E98" i="10"/>
  <c r="B91" i="10"/>
  <c r="F85" i="10"/>
  <c r="B50" i="9"/>
  <c r="B45" i="9"/>
  <c r="B57" i="9"/>
  <c r="B98" i="11"/>
  <c r="F85" i="11"/>
  <c r="B126" i="11"/>
  <c r="E98" i="11"/>
  <c r="B86" i="11"/>
  <c r="B50" i="11"/>
  <c r="B46" i="11"/>
  <c r="B45" i="10"/>
  <c r="B57" i="10"/>
  <c r="F44" i="11"/>
  <c r="B91" i="12"/>
  <c r="B98" i="12"/>
  <c r="F85" i="12"/>
  <c r="B126" i="12"/>
  <c r="E98" i="12"/>
  <c r="B46" i="12"/>
  <c r="V24" i="2"/>
  <c r="V68" i="2"/>
  <c r="V101" i="2"/>
  <c r="V120" i="2"/>
  <c r="V77" i="2"/>
  <c r="V103" i="2"/>
  <c r="V44" i="2"/>
  <c r="V102" i="2"/>
  <c r="V23" i="2"/>
  <c r="V7" i="2"/>
  <c r="V28" i="2"/>
  <c r="V53" i="2"/>
  <c r="V76" i="2"/>
  <c r="V83" i="2"/>
  <c r="V115" i="2"/>
  <c r="V27" i="2"/>
  <c r="V82" i="2"/>
  <c r="V87" i="2"/>
  <c r="V95" i="2"/>
  <c r="V13" i="2"/>
  <c r="V30" i="2"/>
  <c r="V78" i="2"/>
  <c r="V90" i="2"/>
  <c r="V111" i="2"/>
  <c r="V43" i="2"/>
  <c r="V9" i="2"/>
  <c r="V94" i="2"/>
  <c r="V86" i="2"/>
  <c r="V100" i="2"/>
  <c r="V25" i="2"/>
  <c r="V110" i="2"/>
  <c r="V40" i="2"/>
  <c r="V72" i="2"/>
  <c r="B68" i="6" l="1"/>
  <c r="B67" i="6"/>
  <c r="B66" i="6"/>
  <c r="B65" i="6"/>
  <c r="B64" i="6"/>
  <c r="B63" i="6"/>
  <c r="B62" i="6"/>
  <c r="B61" i="6"/>
  <c r="B60" i="6"/>
  <c r="B59" i="6"/>
  <c r="A68" i="6"/>
  <c r="A64" i="6"/>
  <c r="A60" i="6"/>
  <c r="A67" i="6"/>
  <c r="A63" i="6"/>
  <c r="A59" i="6"/>
  <c r="B71" i="6"/>
  <c r="A65" i="6"/>
  <c r="A61" i="6"/>
  <c r="H44" i="6"/>
  <c r="A62" i="6"/>
  <c r="B47" i="6"/>
  <c r="A66" i="6"/>
  <c r="B167" i="9"/>
  <c r="B139" i="9"/>
  <c r="B132" i="9"/>
  <c r="B128" i="9"/>
  <c r="E139" i="9"/>
  <c r="F126" i="9"/>
  <c r="D68" i="6"/>
  <c r="D67" i="6"/>
  <c r="D66" i="6"/>
  <c r="D65" i="6"/>
  <c r="D64" i="6"/>
  <c r="D63" i="6"/>
  <c r="D62" i="6"/>
  <c r="D61" i="6"/>
  <c r="D60" i="6"/>
  <c r="D59" i="6"/>
  <c r="E71" i="6"/>
  <c r="K44" i="6"/>
  <c r="E68" i="6"/>
  <c r="E67" i="6"/>
  <c r="E66" i="6"/>
  <c r="E65" i="6"/>
  <c r="E64" i="6"/>
  <c r="E63" i="6"/>
  <c r="E62" i="6"/>
  <c r="E61" i="6"/>
  <c r="E60" i="6"/>
  <c r="E59" i="6"/>
  <c r="B71" i="5"/>
  <c r="A68" i="5"/>
  <c r="A67" i="5"/>
  <c r="A66" i="5"/>
  <c r="A65" i="5"/>
  <c r="A64" i="5"/>
  <c r="A63" i="5"/>
  <c r="A62" i="5"/>
  <c r="A61" i="5"/>
  <c r="A60" i="5"/>
  <c r="A59" i="5"/>
  <c r="B47" i="5"/>
  <c r="H44" i="5"/>
  <c r="B65" i="5"/>
  <c r="B61" i="5"/>
  <c r="B67" i="5"/>
  <c r="B59" i="5"/>
  <c r="B68" i="5"/>
  <c r="B64" i="5"/>
  <c r="B60" i="5"/>
  <c r="B63" i="5"/>
  <c r="B66" i="5"/>
  <c r="B62" i="5"/>
  <c r="B519" i="12"/>
  <c r="B518" i="12"/>
  <c r="B517" i="12"/>
  <c r="B516" i="12"/>
  <c r="B515" i="12"/>
  <c r="B514" i="12"/>
  <c r="B513" i="12"/>
  <c r="B512" i="12"/>
  <c r="B511" i="12"/>
  <c r="B510" i="12"/>
  <c r="B522" i="12"/>
  <c r="A519" i="12"/>
  <c r="A518" i="12"/>
  <c r="A517" i="12"/>
  <c r="A516" i="12"/>
  <c r="A515" i="12"/>
  <c r="A514" i="12"/>
  <c r="A513" i="12"/>
  <c r="A512" i="12"/>
  <c r="A511" i="12"/>
  <c r="A510" i="12"/>
  <c r="B498" i="12"/>
  <c r="H495" i="12"/>
  <c r="I113" i="2"/>
  <c r="J113" i="2" s="1"/>
  <c r="I117" i="2"/>
  <c r="J117" i="2" s="1"/>
  <c r="B10" i="1"/>
  <c r="B27" i="8"/>
  <c r="B26" i="8"/>
  <c r="B25" i="8"/>
  <c r="B24" i="8"/>
  <c r="B23" i="8"/>
  <c r="B22" i="8"/>
  <c r="B21" i="8"/>
  <c r="B20" i="8"/>
  <c r="B19" i="8"/>
  <c r="B18" i="8"/>
  <c r="A26" i="8"/>
  <c r="A22" i="8"/>
  <c r="A18" i="8"/>
  <c r="H3" i="8"/>
  <c r="A25" i="8"/>
  <c r="A21" i="8"/>
  <c r="B6" i="8"/>
  <c r="A27" i="8"/>
  <c r="A23" i="8"/>
  <c r="A19" i="8"/>
  <c r="B30" i="8"/>
  <c r="A20" i="8"/>
  <c r="A24" i="8"/>
  <c r="B14" i="1"/>
  <c r="I96" i="2"/>
  <c r="J96" i="2" s="1"/>
  <c r="F43" i="3"/>
  <c r="L41" i="3"/>
  <c r="G38" i="3"/>
  <c r="N36" i="3"/>
  <c r="F32" i="3"/>
  <c r="F30" i="3"/>
  <c r="L28" i="3"/>
  <c r="Q28" i="3" s="1"/>
  <c r="N27" i="3"/>
  <c r="L20" i="3"/>
  <c r="F18" i="3"/>
  <c r="E12" i="3"/>
  <c r="L8" i="3"/>
  <c r="G11" i="3"/>
  <c r="B109" i="12"/>
  <c r="B108" i="12"/>
  <c r="B107" i="12"/>
  <c r="B106" i="12"/>
  <c r="B105" i="12"/>
  <c r="B104" i="12"/>
  <c r="B103" i="12"/>
  <c r="B102" i="12"/>
  <c r="B101" i="12"/>
  <c r="B100" i="12"/>
  <c r="B112" i="12"/>
  <c r="A106" i="12"/>
  <c r="A102" i="12"/>
  <c r="H85" i="12"/>
  <c r="A107" i="12"/>
  <c r="A103" i="12"/>
  <c r="B88" i="12"/>
  <c r="A105" i="12"/>
  <c r="A108" i="12"/>
  <c r="A104" i="12"/>
  <c r="A101" i="12"/>
  <c r="A109" i="12"/>
  <c r="A100" i="12"/>
  <c r="E112" i="11"/>
  <c r="K85" i="11"/>
  <c r="E108" i="11"/>
  <c r="D107" i="11"/>
  <c r="E104" i="11"/>
  <c r="D103" i="11"/>
  <c r="E100" i="11"/>
  <c r="E109" i="11"/>
  <c r="D108" i="11"/>
  <c r="E105" i="11"/>
  <c r="D104" i="11"/>
  <c r="E101" i="11"/>
  <c r="D100" i="11"/>
  <c r="E107" i="11"/>
  <c r="D106" i="11"/>
  <c r="E103" i="11"/>
  <c r="D102" i="11"/>
  <c r="E102" i="11"/>
  <c r="E106" i="11"/>
  <c r="D101" i="11"/>
  <c r="D109" i="11"/>
  <c r="D105" i="11"/>
  <c r="B91" i="11"/>
  <c r="A109" i="10"/>
  <c r="B106" i="10"/>
  <c r="A105" i="10"/>
  <c r="B102" i="10"/>
  <c r="A101" i="10"/>
  <c r="B112" i="10"/>
  <c r="B107" i="10"/>
  <c r="A106" i="10"/>
  <c r="B103" i="10"/>
  <c r="A102" i="10"/>
  <c r="H85" i="10"/>
  <c r="B108" i="10"/>
  <c r="A103" i="10"/>
  <c r="B100" i="10"/>
  <c r="A108" i="10"/>
  <c r="B105" i="10"/>
  <c r="A100" i="10"/>
  <c r="B109" i="10"/>
  <c r="A104" i="10"/>
  <c r="B101" i="10"/>
  <c r="A107" i="10"/>
  <c r="B104" i="10"/>
  <c r="B88" i="10"/>
  <c r="D68" i="8"/>
  <c r="D67" i="8"/>
  <c r="D66" i="8"/>
  <c r="D65" i="8"/>
  <c r="D64" i="8"/>
  <c r="D63" i="8"/>
  <c r="D62" i="8"/>
  <c r="D61" i="8"/>
  <c r="D60" i="8"/>
  <c r="D59" i="8"/>
  <c r="E71" i="8"/>
  <c r="K44" i="8"/>
  <c r="E68" i="8"/>
  <c r="E67" i="8"/>
  <c r="E66" i="8"/>
  <c r="E65" i="8"/>
  <c r="E64" i="8"/>
  <c r="E63" i="8"/>
  <c r="E62" i="8"/>
  <c r="E61" i="8"/>
  <c r="E60" i="8"/>
  <c r="E59" i="8"/>
  <c r="B109" i="9"/>
  <c r="B108" i="9"/>
  <c r="B107" i="9"/>
  <c r="B106" i="9"/>
  <c r="B105" i="9"/>
  <c r="B104" i="9"/>
  <c r="B103" i="9"/>
  <c r="B102" i="9"/>
  <c r="B101" i="9"/>
  <c r="B100" i="9"/>
  <c r="B112" i="9"/>
  <c r="A108" i="9"/>
  <c r="A106" i="9"/>
  <c r="A104" i="9"/>
  <c r="A102" i="9"/>
  <c r="A100" i="9"/>
  <c r="H85" i="9"/>
  <c r="A109" i="9"/>
  <c r="A101" i="9"/>
  <c r="A107" i="9"/>
  <c r="B88" i="9"/>
  <c r="A103" i="9"/>
  <c r="A105" i="9"/>
  <c r="D109" i="8"/>
  <c r="D108" i="8"/>
  <c r="D107" i="8"/>
  <c r="D106" i="8"/>
  <c r="D105" i="8"/>
  <c r="D104" i="8"/>
  <c r="D103" i="8"/>
  <c r="D102" i="8"/>
  <c r="D101" i="8"/>
  <c r="D100" i="8"/>
  <c r="E112" i="8"/>
  <c r="K85" i="8"/>
  <c r="E109" i="8"/>
  <c r="E108" i="8"/>
  <c r="E107" i="8"/>
  <c r="E106" i="8"/>
  <c r="E105" i="8"/>
  <c r="E104" i="8"/>
  <c r="E103" i="8"/>
  <c r="E102" i="8"/>
  <c r="E101" i="8"/>
  <c r="E100" i="8"/>
  <c r="B167" i="8"/>
  <c r="B139" i="8"/>
  <c r="B127" i="8"/>
  <c r="B132" i="8"/>
  <c r="E139" i="8"/>
  <c r="B128" i="8"/>
  <c r="F126" i="8"/>
  <c r="E98" i="5"/>
  <c r="B87" i="5"/>
  <c r="F85" i="5"/>
  <c r="B126" i="5"/>
  <c r="B98" i="5"/>
  <c r="B86" i="5"/>
  <c r="B91" i="5"/>
  <c r="D68" i="10"/>
  <c r="D67" i="10"/>
  <c r="D66" i="10"/>
  <c r="D65" i="10"/>
  <c r="D64" i="10"/>
  <c r="D63" i="10"/>
  <c r="D62" i="10"/>
  <c r="D61" i="10"/>
  <c r="D60" i="10"/>
  <c r="D59" i="10"/>
  <c r="E67" i="10"/>
  <c r="E63" i="10"/>
  <c r="E59" i="10"/>
  <c r="E68" i="10"/>
  <c r="E64" i="10"/>
  <c r="E60" i="10"/>
  <c r="E61" i="10"/>
  <c r="E71" i="10"/>
  <c r="E66" i="10"/>
  <c r="E62" i="10"/>
  <c r="K44" i="10"/>
  <c r="E65" i="10"/>
  <c r="E68" i="5"/>
  <c r="E67" i="5"/>
  <c r="E66" i="5"/>
  <c r="E65" i="5"/>
  <c r="E64" i="5"/>
  <c r="E63" i="5"/>
  <c r="E62" i="5"/>
  <c r="E61" i="5"/>
  <c r="E60" i="5"/>
  <c r="E59" i="5"/>
  <c r="D68" i="5"/>
  <c r="D67" i="5"/>
  <c r="D66" i="5"/>
  <c r="D65" i="5"/>
  <c r="D64" i="5"/>
  <c r="D63" i="5"/>
  <c r="D62" i="5"/>
  <c r="D61" i="5"/>
  <c r="D60" i="5"/>
  <c r="D59" i="5"/>
  <c r="E71" i="5"/>
  <c r="K44" i="5"/>
  <c r="I114" i="2"/>
  <c r="J114" i="2" s="1"/>
  <c r="B23" i="1"/>
  <c r="I88" i="2"/>
  <c r="J88" i="2" s="1"/>
  <c r="E112" i="2"/>
  <c r="B19" i="1" s="1"/>
  <c r="I118" i="2"/>
  <c r="J118" i="2" s="1"/>
  <c r="B9" i="1"/>
  <c r="O43" i="3"/>
  <c r="E43" i="3"/>
  <c r="P42" i="3"/>
  <c r="C42" i="3"/>
  <c r="O41" i="3"/>
  <c r="E41" i="3"/>
  <c r="E44" i="3" s="1"/>
  <c r="P38" i="3"/>
  <c r="C38" i="3"/>
  <c r="O37" i="3"/>
  <c r="E37" i="3"/>
  <c r="P36" i="3"/>
  <c r="C36" i="3"/>
  <c r="O32" i="3"/>
  <c r="E32" i="3"/>
  <c r="P31" i="3"/>
  <c r="C31" i="3"/>
  <c r="O30" i="3"/>
  <c r="E30" i="3"/>
  <c r="P29" i="3"/>
  <c r="C29" i="3"/>
  <c r="O28" i="3"/>
  <c r="E28" i="3"/>
  <c r="P27" i="3"/>
  <c r="C27" i="3"/>
  <c r="O20" i="3"/>
  <c r="E20" i="3"/>
  <c r="P19" i="3"/>
  <c r="C19" i="3"/>
  <c r="O18" i="3"/>
  <c r="E18" i="3"/>
  <c r="P17" i="3"/>
  <c r="C17" i="3"/>
  <c r="E14" i="3"/>
  <c r="G14" i="3"/>
  <c r="C12" i="3"/>
  <c r="O8" i="3"/>
  <c r="E13" i="3"/>
  <c r="G13" i="3"/>
  <c r="C11" i="3"/>
  <c r="O14" i="3"/>
  <c r="E7" i="3"/>
  <c r="G7" i="3"/>
  <c r="C5" i="3"/>
  <c r="O13" i="3"/>
  <c r="E8" i="3"/>
  <c r="G8" i="3"/>
  <c r="C6" i="3"/>
  <c r="O7" i="3"/>
  <c r="B68" i="9"/>
  <c r="B67" i="9"/>
  <c r="B66" i="9"/>
  <c r="B65" i="9"/>
  <c r="B64" i="9"/>
  <c r="B63" i="9"/>
  <c r="B62" i="9"/>
  <c r="B61" i="9"/>
  <c r="B60" i="9"/>
  <c r="B59" i="9"/>
  <c r="A68" i="9"/>
  <c r="A66" i="9"/>
  <c r="A65" i="9"/>
  <c r="A62" i="9"/>
  <c r="H44" i="9"/>
  <c r="A64" i="9"/>
  <c r="A59" i="9"/>
  <c r="A67" i="9"/>
  <c r="A63" i="9"/>
  <c r="A60" i="9"/>
  <c r="A61" i="9"/>
  <c r="B71" i="9"/>
  <c r="B47" i="9"/>
  <c r="B167" i="10"/>
  <c r="B139" i="10"/>
  <c r="B127" i="10"/>
  <c r="B128" i="10"/>
  <c r="E139" i="10"/>
  <c r="F126" i="10"/>
  <c r="B132" i="10"/>
  <c r="B109" i="6"/>
  <c r="B108" i="6"/>
  <c r="B107" i="6"/>
  <c r="B106" i="6"/>
  <c r="B105" i="6"/>
  <c r="B104" i="6"/>
  <c r="B103" i="6"/>
  <c r="B102" i="6"/>
  <c r="B101" i="6"/>
  <c r="B100" i="6"/>
  <c r="A108" i="6"/>
  <c r="A104" i="6"/>
  <c r="A100" i="6"/>
  <c r="A107" i="6"/>
  <c r="A103" i="6"/>
  <c r="B88" i="6"/>
  <c r="A109" i="6"/>
  <c r="A105" i="6"/>
  <c r="A101" i="6"/>
  <c r="A106" i="6"/>
  <c r="A102" i="6"/>
  <c r="H85" i="6"/>
  <c r="B112" i="6"/>
  <c r="I105" i="2"/>
  <c r="J105" i="2" s="1"/>
  <c r="B25" i="1"/>
  <c r="E16" i="8"/>
  <c r="B28" i="1"/>
  <c r="N42" i="3"/>
  <c r="F41" i="3"/>
  <c r="F37" i="3"/>
  <c r="L32" i="3"/>
  <c r="G31" i="3"/>
  <c r="N29" i="3"/>
  <c r="F28" i="3"/>
  <c r="F20" i="3"/>
  <c r="G19" i="3"/>
  <c r="G17" i="3"/>
  <c r="G12" i="3"/>
  <c r="E11" i="3"/>
  <c r="L14" i="3"/>
  <c r="E5" i="3"/>
  <c r="E9" i="3" s="1"/>
  <c r="O11" i="3"/>
  <c r="G6" i="3"/>
  <c r="G9" i="3" s="1"/>
  <c r="L7" i="3"/>
  <c r="D109" i="10"/>
  <c r="D108" i="10"/>
  <c r="D107" i="10"/>
  <c r="D106" i="10"/>
  <c r="D105" i="10"/>
  <c r="D104" i="10"/>
  <c r="D103" i="10"/>
  <c r="D102" i="10"/>
  <c r="D101" i="10"/>
  <c r="D100" i="10"/>
  <c r="E112" i="10"/>
  <c r="E107" i="10"/>
  <c r="E103" i="10"/>
  <c r="K85" i="10"/>
  <c r="E108" i="10"/>
  <c r="E104" i="10"/>
  <c r="E100" i="10"/>
  <c r="E105" i="10"/>
  <c r="E102" i="10"/>
  <c r="E106" i="10"/>
  <c r="E109" i="10"/>
  <c r="E101" i="10"/>
  <c r="B71" i="7"/>
  <c r="A68" i="7"/>
  <c r="A67" i="7"/>
  <c r="A66" i="7"/>
  <c r="A65" i="7"/>
  <c r="A64" i="7"/>
  <c r="A63" i="7"/>
  <c r="A62" i="7"/>
  <c r="A61" i="7"/>
  <c r="A60" i="7"/>
  <c r="A59" i="7"/>
  <c r="B47" i="7"/>
  <c r="H44" i="7"/>
  <c r="B67" i="7"/>
  <c r="B63" i="7"/>
  <c r="B59" i="7"/>
  <c r="B66" i="7"/>
  <c r="B62" i="7"/>
  <c r="B68" i="7"/>
  <c r="B64" i="7"/>
  <c r="B60" i="7"/>
  <c r="B65" i="7"/>
  <c r="B61" i="7"/>
  <c r="B167" i="6"/>
  <c r="B139" i="6"/>
  <c r="B127" i="6"/>
  <c r="B132" i="6"/>
  <c r="E139" i="6"/>
  <c r="B128" i="6"/>
  <c r="F126" i="6"/>
  <c r="B50" i="7"/>
  <c r="J74" i="2"/>
  <c r="E105" i="2"/>
  <c r="B11" i="1" s="1"/>
  <c r="I91" i="2"/>
  <c r="J91" i="2" s="1"/>
  <c r="B30" i="5"/>
  <c r="A27" i="5"/>
  <c r="A26" i="5"/>
  <c r="A25" i="5"/>
  <c r="A24" i="5"/>
  <c r="A23" i="5"/>
  <c r="A22" i="5"/>
  <c r="A21" i="5"/>
  <c r="A20" i="5"/>
  <c r="A19" i="5"/>
  <c r="A18" i="5"/>
  <c r="B6" i="5"/>
  <c r="H3" i="5"/>
  <c r="B26" i="5"/>
  <c r="B22" i="5"/>
  <c r="B18" i="5"/>
  <c r="B24" i="5"/>
  <c r="B20" i="5"/>
  <c r="B25" i="5"/>
  <c r="B21" i="5"/>
  <c r="B27" i="5"/>
  <c r="B23" i="5"/>
  <c r="B19" i="5"/>
  <c r="B45" i="12"/>
  <c r="B18" i="2"/>
  <c r="P43" i="3"/>
  <c r="C43" i="3"/>
  <c r="O42" i="3"/>
  <c r="E42" i="3"/>
  <c r="P41" i="3"/>
  <c r="P44" i="3" s="1"/>
  <c r="C41" i="3"/>
  <c r="O38" i="3"/>
  <c r="E38" i="3"/>
  <c r="P37" i="3"/>
  <c r="C37" i="3"/>
  <c r="O36" i="3"/>
  <c r="O39" i="3" s="1"/>
  <c r="E36" i="3"/>
  <c r="P32" i="3"/>
  <c r="C32" i="3"/>
  <c r="O31" i="3"/>
  <c r="E31" i="3"/>
  <c r="P30" i="3"/>
  <c r="C30" i="3"/>
  <c r="O29" i="3"/>
  <c r="E29" i="3"/>
  <c r="P28" i="3"/>
  <c r="C28" i="3"/>
  <c r="O27" i="3"/>
  <c r="E27" i="3"/>
  <c r="P20" i="3"/>
  <c r="C20" i="3"/>
  <c r="O19" i="3"/>
  <c r="E19" i="3"/>
  <c r="P18" i="3"/>
  <c r="C18" i="3"/>
  <c r="O17" i="3"/>
  <c r="O21" i="3" s="1"/>
  <c r="E17" i="3"/>
  <c r="F14" i="3"/>
  <c r="N8" i="3"/>
  <c r="P8" i="3"/>
  <c r="L6" i="3"/>
  <c r="F13" i="3"/>
  <c r="N14" i="3"/>
  <c r="P14" i="3"/>
  <c r="L12" i="3"/>
  <c r="F7" i="3"/>
  <c r="N13" i="3"/>
  <c r="P13" i="3"/>
  <c r="Q13" i="3" s="1"/>
  <c r="L11" i="3"/>
  <c r="F8" i="3"/>
  <c r="H8" i="3" s="1"/>
  <c r="N7" i="3"/>
  <c r="P7" i="3"/>
  <c r="L5" i="3"/>
  <c r="E112" i="12"/>
  <c r="K85" i="12"/>
  <c r="E108" i="12"/>
  <c r="D107" i="12"/>
  <c r="E104" i="12"/>
  <c r="D103" i="12"/>
  <c r="E100" i="12"/>
  <c r="E109" i="12"/>
  <c r="D108" i="12"/>
  <c r="E105" i="12"/>
  <c r="D104" i="12"/>
  <c r="E101" i="12"/>
  <c r="D100" i="12"/>
  <c r="E107" i="12"/>
  <c r="D102" i="12"/>
  <c r="D109" i="12"/>
  <c r="D106" i="12"/>
  <c r="E102" i="12"/>
  <c r="D101" i="12"/>
  <c r="E106" i="12"/>
  <c r="E103" i="12"/>
  <c r="D105" i="12"/>
  <c r="B132" i="11"/>
  <c r="B167" i="11"/>
  <c r="E139" i="11"/>
  <c r="B127" i="11"/>
  <c r="B139" i="11"/>
  <c r="B128" i="11"/>
  <c r="F126" i="11"/>
  <c r="D109" i="9"/>
  <c r="D108" i="9"/>
  <c r="D107" i="9"/>
  <c r="D106" i="9"/>
  <c r="D105" i="9"/>
  <c r="D104" i="9"/>
  <c r="D103" i="9"/>
  <c r="D102" i="9"/>
  <c r="D101" i="9"/>
  <c r="D100" i="9"/>
  <c r="E112" i="9"/>
  <c r="K85" i="9"/>
  <c r="E109" i="9"/>
  <c r="E107" i="9"/>
  <c r="E105" i="9"/>
  <c r="E103" i="9"/>
  <c r="E101" i="9"/>
  <c r="E108" i="9"/>
  <c r="E106" i="9"/>
  <c r="E104" i="9"/>
  <c r="E102" i="9"/>
  <c r="E100" i="9"/>
  <c r="E98" i="7"/>
  <c r="B87" i="7"/>
  <c r="F85" i="7"/>
  <c r="B126" i="7"/>
  <c r="B98" i="7"/>
  <c r="B86" i="7"/>
  <c r="B91" i="7"/>
  <c r="E68" i="7"/>
  <c r="E67" i="7"/>
  <c r="E66" i="7"/>
  <c r="E65" i="7"/>
  <c r="E64" i="7"/>
  <c r="E63" i="7"/>
  <c r="E62" i="7"/>
  <c r="E61" i="7"/>
  <c r="E60" i="7"/>
  <c r="E59" i="7"/>
  <c r="D68" i="7"/>
  <c r="D67" i="7"/>
  <c r="D66" i="7"/>
  <c r="D65" i="7"/>
  <c r="D64" i="7"/>
  <c r="D63" i="7"/>
  <c r="D62" i="7"/>
  <c r="D61" i="7"/>
  <c r="D60" i="7"/>
  <c r="D59" i="7"/>
  <c r="K44" i="7"/>
  <c r="E71" i="7"/>
  <c r="D68" i="9"/>
  <c r="D67" i="9"/>
  <c r="D66" i="9"/>
  <c r="D65" i="9"/>
  <c r="D64" i="9"/>
  <c r="D63" i="9"/>
  <c r="D62" i="9"/>
  <c r="D61" i="9"/>
  <c r="D60" i="9"/>
  <c r="D59" i="9"/>
  <c r="E71" i="9"/>
  <c r="K44" i="9"/>
  <c r="E67" i="9"/>
  <c r="E65" i="9"/>
  <c r="E68" i="9"/>
  <c r="E66" i="9"/>
  <c r="E64" i="9"/>
  <c r="E62" i="9"/>
  <c r="E60" i="9"/>
  <c r="E59" i="9"/>
  <c r="E61" i="9"/>
  <c r="E63" i="9"/>
  <c r="F112" i="2"/>
  <c r="B18" i="1" s="1"/>
  <c r="I89" i="2"/>
  <c r="J89" i="2" s="1"/>
  <c r="B27" i="6"/>
  <c r="B26" i="6"/>
  <c r="B25" i="6"/>
  <c r="B24" i="6"/>
  <c r="B23" i="6"/>
  <c r="B22" i="6"/>
  <c r="B21" i="6"/>
  <c r="B20" i="6"/>
  <c r="B19" i="6"/>
  <c r="B18" i="6"/>
  <c r="A25" i="6"/>
  <c r="A21" i="6"/>
  <c r="B6" i="6"/>
  <c r="B30" i="6"/>
  <c r="A24" i="6"/>
  <c r="A20" i="6"/>
  <c r="A26" i="6"/>
  <c r="A22" i="6"/>
  <c r="A18" i="6"/>
  <c r="H3" i="6"/>
  <c r="A23" i="6"/>
  <c r="A19" i="6"/>
  <c r="A27" i="6"/>
  <c r="L43" i="3"/>
  <c r="Q43" i="3" s="1"/>
  <c r="G42" i="3"/>
  <c r="N38" i="3"/>
  <c r="L37" i="3"/>
  <c r="Q37" i="3" s="1"/>
  <c r="G36" i="3"/>
  <c r="N31" i="3"/>
  <c r="L30" i="3"/>
  <c r="Q30" i="3" s="1"/>
  <c r="G29" i="3"/>
  <c r="G27" i="3"/>
  <c r="N19" i="3"/>
  <c r="L18" i="3"/>
  <c r="Q18" i="3" s="1"/>
  <c r="N17" i="3"/>
  <c r="N21" i="3" s="1"/>
  <c r="O6" i="3"/>
  <c r="O9" i="3" s="1"/>
  <c r="O12" i="3"/>
  <c r="B132" i="12"/>
  <c r="B167" i="12"/>
  <c r="E139" i="12"/>
  <c r="B139" i="12"/>
  <c r="B128" i="12"/>
  <c r="F126" i="12"/>
  <c r="B68" i="8"/>
  <c r="B67" i="8"/>
  <c r="B66" i="8"/>
  <c r="B65" i="8"/>
  <c r="B64" i="8"/>
  <c r="B63" i="8"/>
  <c r="B62" i="8"/>
  <c r="B61" i="8"/>
  <c r="B60" i="8"/>
  <c r="B59" i="8"/>
  <c r="B71" i="8"/>
  <c r="A65" i="8"/>
  <c r="A61" i="8"/>
  <c r="H44" i="8"/>
  <c r="A68" i="8"/>
  <c r="A64" i="8"/>
  <c r="A60" i="8"/>
  <c r="A66" i="8"/>
  <c r="A62" i="8"/>
  <c r="B47" i="8"/>
  <c r="A67" i="8"/>
  <c r="A59" i="8"/>
  <c r="A63" i="8"/>
  <c r="D109" i="6"/>
  <c r="D108" i="6"/>
  <c r="D107" i="6"/>
  <c r="D106" i="6"/>
  <c r="D105" i="6"/>
  <c r="D104" i="6"/>
  <c r="D103" i="6"/>
  <c r="D102" i="6"/>
  <c r="D101" i="6"/>
  <c r="D100" i="6"/>
  <c r="E112" i="6"/>
  <c r="K85" i="6"/>
  <c r="E109" i="6"/>
  <c r="E108" i="6"/>
  <c r="E107" i="6"/>
  <c r="E106" i="6"/>
  <c r="E105" i="6"/>
  <c r="E104" i="6"/>
  <c r="E103" i="6"/>
  <c r="E102" i="6"/>
  <c r="E101" i="6"/>
  <c r="E100" i="6"/>
  <c r="J72" i="2"/>
  <c r="B50" i="5"/>
  <c r="B71" i="10"/>
  <c r="B66" i="10"/>
  <c r="A65" i="10"/>
  <c r="B62" i="10"/>
  <c r="A61" i="10"/>
  <c r="H44" i="10"/>
  <c r="B67" i="10"/>
  <c r="A66" i="10"/>
  <c r="B63" i="10"/>
  <c r="A62" i="10"/>
  <c r="B59" i="10"/>
  <c r="B47" i="10"/>
  <c r="A67" i="10"/>
  <c r="B64" i="10"/>
  <c r="A59" i="10"/>
  <c r="A64" i="10"/>
  <c r="B61" i="10"/>
  <c r="A68" i="10"/>
  <c r="B65" i="10"/>
  <c r="A60" i="10"/>
  <c r="B68" i="10"/>
  <c r="B60" i="10"/>
  <c r="A63" i="10"/>
  <c r="B109" i="11"/>
  <c r="B108" i="11"/>
  <c r="B107" i="11"/>
  <c r="B106" i="11"/>
  <c r="B105" i="11"/>
  <c r="B104" i="11"/>
  <c r="B103" i="11"/>
  <c r="B102" i="11"/>
  <c r="B101" i="11"/>
  <c r="B100" i="11"/>
  <c r="B112" i="11"/>
  <c r="A106" i="11"/>
  <c r="A102" i="11"/>
  <c r="H85" i="11"/>
  <c r="A107" i="11"/>
  <c r="A103" i="11"/>
  <c r="B88" i="11"/>
  <c r="A109" i="11"/>
  <c r="A105" i="11"/>
  <c r="A101" i="11"/>
  <c r="A108" i="11"/>
  <c r="A100" i="11"/>
  <c r="A104" i="11"/>
  <c r="B109" i="8"/>
  <c r="B108" i="8"/>
  <c r="B107" i="8"/>
  <c r="B106" i="8"/>
  <c r="B105" i="8"/>
  <c r="B104" i="8"/>
  <c r="B103" i="8"/>
  <c r="B102" i="8"/>
  <c r="B101" i="8"/>
  <c r="B100" i="8"/>
  <c r="A109" i="8"/>
  <c r="A105" i="8"/>
  <c r="A101" i="8"/>
  <c r="A108" i="8"/>
  <c r="A104" i="8"/>
  <c r="A100" i="8"/>
  <c r="B112" i="8"/>
  <c r="A106" i="8"/>
  <c r="A102" i="8"/>
  <c r="H85" i="8"/>
  <c r="B88" i="8"/>
  <c r="A103" i="8"/>
  <c r="A107" i="8"/>
  <c r="B91" i="6"/>
  <c r="E71" i="12"/>
  <c r="K44" i="12"/>
  <c r="E68" i="12"/>
  <c r="D67" i="12"/>
  <c r="E64" i="12"/>
  <c r="D63" i="12"/>
  <c r="E60" i="12"/>
  <c r="D59" i="12"/>
  <c r="D68" i="12"/>
  <c r="E65" i="12"/>
  <c r="D64" i="12"/>
  <c r="E61" i="12"/>
  <c r="D60" i="12"/>
  <c r="D66" i="12"/>
  <c r="E63" i="12"/>
  <c r="E67" i="12"/>
  <c r="D65" i="12"/>
  <c r="D62" i="12"/>
  <c r="E62" i="12"/>
  <c r="D61" i="12"/>
  <c r="E66" i="12"/>
  <c r="E59" i="12"/>
  <c r="I112" i="2"/>
  <c r="J112" i="2" s="1"/>
  <c r="B22" i="1"/>
  <c r="J70" i="2"/>
  <c r="B9" i="7"/>
  <c r="B24" i="1"/>
  <c r="I106" i="2"/>
  <c r="J106" i="2" s="1"/>
  <c r="N43" i="3"/>
  <c r="G43" i="3"/>
  <c r="L42" i="3"/>
  <c r="F42" i="3"/>
  <c r="N41" i="3"/>
  <c r="G41" i="3"/>
  <c r="G44" i="3" s="1"/>
  <c r="L38" i="3"/>
  <c r="F38" i="3"/>
  <c r="N37" i="3"/>
  <c r="G37" i="3"/>
  <c r="L36" i="3"/>
  <c r="F36" i="3"/>
  <c r="F39" i="3" s="1"/>
  <c r="N32" i="3"/>
  <c r="G32" i="3"/>
  <c r="L31" i="3"/>
  <c r="F31" i="3"/>
  <c r="N30" i="3"/>
  <c r="G30" i="3"/>
  <c r="L29" i="3"/>
  <c r="F29" i="3"/>
  <c r="N28" i="3"/>
  <c r="G28" i="3"/>
  <c r="L27" i="3"/>
  <c r="F27" i="3"/>
  <c r="F33" i="3" s="1"/>
  <c r="N20" i="3"/>
  <c r="G20" i="3"/>
  <c r="L19" i="3"/>
  <c r="F19" i="3"/>
  <c r="N18" i="3"/>
  <c r="G18" i="3"/>
  <c r="L17" i="3"/>
  <c r="F17" i="3"/>
  <c r="F21" i="3" s="1"/>
  <c r="C14" i="3"/>
  <c r="F12" i="3"/>
  <c r="N6" i="3"/>
  <c r="N9" i="3" s="1"/>
  <c r="P6" i="3"/>
  <c r="P9" i="3" s="1"/>
  <c r="C13" i="3"/>
  <c r="F11" i="3"/>
  <c r="F15" i="3" s="1"/>
  <c r="N12" i="3"/>
  <c r="P12" i="3"/>
  <c r="C7" i="3"/>
  <c r="F5" i="3"/>
  <c r="F9" i="3" s="1"/>
  <c r="N11" i="3"/>
  <c r="N15" i="3" s="1"/>
  <c r="P11" i="3"/>
  <c r="L21" i="3" l="1"/>
  <c r="K21" i="3" s="1"/>
  <c r="Q17" i="3"/>
  <c r="Q19" i="3"/>
  <c r="L33" i="3"/>
  <c r="Q27" i="3"/>
  <c r="Q29" i="3"/>
  <c r="Q31" i="3"/>
  <c r="L39" i="3"/>
  <c r="Q36" i="3"/>
  <c r="Q38" i="3"/>
  <c r="Q42" i="3"/>
  <c r="E153" i="12"/>
  <c r="K126" i="12"/>
  <c r="E148" i="12"/>
  <c r="D147" i="12"/>
  <c r="E144" i="12"/>
  <c r="D143" i="12"/>
  <c r="E149" i="12"/>
  <c r="D148" i="12"/>
  <c r="E145" i="12"/>
  <c r="D144" i="12"/>
  <c r="E141" i="12"/>
  <c r="D146" i="12"/>
  <c r="E143" i="12"/>
  <c r="D141" i="12"/>
  <c r="D150" i="12"/>
  <c r="E146" i="12"/>
  <c r="E142" i="12"/>
  <c r="E150" i="12"/>
  <c r="D149" i="12"/>
  <c r="D142" i="12"/>
  <c r="D145" i="12"/>
  <c r="E147" i="12"/>
  <c r="G33" i="3"/>
  <c r="G39" i="3"/>
  <c r="B112" i="7"/>
  <c r="A109" i="7"/>
  <c r="A108" i="7"/>
  <c r="A107" i="7"/>
  <c r="A106" i="7"/>
  <c r="A105" i="7"/>
  <c r="A104" i="7"/>
  <c r="A103" i="7"/>
  <c r="A102" i="7"/>
  <c r="A101" i="7"/>
  <c r="A100" i="7"/>
  <c r="B88" i="7"/>
  <c r="H85" i="7"/>
  <c r="B107" i="7"/>
  <c r="B103" i="7"/>
  <c r="B106" i="7"/>
  <c r="B102" i="7"/>
  <c r="B108" i="7"/>
  <c r="B104" i="7"/>
  <c r="B100" i="7"/>
  <c r="B109" i="7"/>
  <c r="B105" i="7"/>
  <c r="B101" i="7"/>
  <c r="E109" i="7"/>
  <c r="E108" i="7"/>
  <c r="E107" i="7"/>
  <c r="E106" i="7"/>
  <c r="E105" i="7"/>
  <c r="E104" i="7"/>
  <c r="E103" i="7"/>
  <c r="E102" i="7"/>
  <c r="E101" i="7"/>
  <c r="E100" i="7"/>
  <c r="D109" i="7"/>
  <c r="D108" i="7"/>
  <c r="D107" i="7"/>
  <c r="D106" i="7"/>
  <c r="D105" i="7"/>
  <c r="D104" i="7"/>
  <c r="D103" i="7"/>
  <c r="D102" i="7"/>
  <c r="D101" i="7"/>
  <c r="D100" i="7"/>
  <c r="E112" i="7"/>
  <c r="K85" i="7"/>
  <c r="B173" i="11"/>
  <c r="B169" i="11"/>
  <c r="E180" i="11"/>
  <c r="B168" i="11"/>
  <c r="F167" i="11"/>
  <c r="B208" i="11"/>
  <c r="B180" i="11"/>
  <c r="Q5" i="3"/>
  <c r="L9" i="3"/>
  <c r="K9" i="3" s="1"/>
  <c r="L15" i="3"/>
  <c r="K15" i="3" s="1"/>
  <c r="Q11" i="3"/>
  <c r="Q12" i="3"/>
  <c r="Q6" i="3"/>
  <c r="E21" i="3"/>
  <c r="E33" i="3"/>
  <c r="E39" i="3"/>
  <c r="B86" i="12"/>
  <c r="B22" i="2"/>
  <c r="G21" i="3"/>
  <c r="F44" i="3"/>
  <c r="H6" i="3"/>
  <c r="C9" i="3"/>
  <c r="B9" i="3" s="1"/>
  <c r="H5" i="3"/>
  <c r="C15" i="3"/>
  <c r="B15" i="3" s="1"/>
  <c r="H11" i="3"/>
  <c r="H15" i="3" s="1"/>
  <c r="H12" i="3"/>
  <c r="P21" i="3"/>
  <c r="P33" i="3"/>
  <c r="P39" i="3"/>
  <c r="E139" i="5"/>
  <c r="B128" i="5"/>
  <c r="F126" i="5"/>
  <c r="B167" i="5"/>
  <c r="B139" i="5"/>
  <c r="B127" i="5"/>
  <c r="B132" i="5"/>
  <c r="Q8" i="3"/>
  <c r="N33" i="3"/>
  <c r="N39" i="3"/>
  <c r="B127" i="9"/>
  <c r="B167" i="7"/>
  <c r="E139" i="7"/>
  <c r="B128" i="7"/>
  <c r="F126" i="7"/>
  <c r="B139" i="7"/>
  <c r="B127" i="7"/>
  <c r="B132" i="7"/>
  <c r="B150" i="11"/>
  <c r="B149" i="11"/>
  <c r="B148" i="11"/>
  <c r="B147" i="11"/>
  <c r="B146" i="11"/>
  <c r="B145" i="11"/>
  <c r="B144" i="11"/>
  <c r="B143" i="11"/>
  <c r="B142" i="11"/>
  <c r="B141" i="11"/>
  <c r="A150" i="11"/>
  <c r="A146" i="11"/>
  <c r="A142" i="11"/>
  <c r="B153" i="11"/>
  <c r="A147" i="11"/>
  <c r="A143" i="11"/>
  <c r="H126" i="11"/>
  <c r="A149" i="11"/>
  <c r="A145" i="11"/>
  <c r="A141" i="11"/>
  <c r="B129" i="11"/>
  <c r="A148" i="11"/>
  <c r="A144" i="11"/>
  <c r="O33" i="3"/>
  <c r="Q7" i="3"/>
  <c r="D150" i="9"/>
  <c r="D149" i="9"/>
  <c r="D148" i="9"/>
  <c r="D147" i="9"/>
  <c r="D146" i="9"/>
  <c r="D145" i="9"/>
  <c r="D144" i="9"/>
  <c r="D143" i="9"/>
  <c r="D142" i="9"/>
  <c r="D141" i="9"/>
  <c r="E153" i="9"/>
  <c r="K126" i="9"/>
  <c r="E149" i="9"/>
  <c r="E147" i="9"/>
  <c r="E145" i="9"/>
  <c r="E143" i="9"/>
  <c r="E141" i="9"/>
  <c r="E150" i="9"/>
  <c r="E148" i="9"/>
  <c r="E146" i="9"/>
  <c r="E144" i="9"/>
  <c r="E142" i="9"/>
  <c r="B150" i="9"/>
  <c r="B149" i="9"/>
  <c r="B148" i="9"/>
  <c r="B147" i="9"/>
  <c r="B146" i="9"/>
  <c r="B145" i="9"/>
  <c r="B144" i="9"/>
  <c r="B143" i="9"/>
  <c r="B142" i="9"/>
  <c r="B141" i="9"/>
  <c r="A150" i="9"/>
  <c r="A148" i="9"/>
  <c r="A146" i="9"/>
  <c r="A144" i="9"/>
  <c r="A142" i="9"/>
  <c r="B129" i="9"/>
  <c r="A145" i="9"/>
  <c r="B153" i="9"/>
  <c r="A143" i="9"/>
  <c r="A147" i="9"/>
  <c r="H126" i="9"/>
  <c r="A149" i="9"/>
  <c r="A141" i="9"/>
  <c r="H7" i="3"/>
  <c r="H13" i="3"/>
  <c r="H14" i="3"/>
  <c r="N44" i="3"/>
  <c r="B150" i="12"/>
  <c r="B149" i="12"/>
  <c r="B148" i="12"/>
  <c r="B147" i="12"/>
  <c r="B146" i="12"/>
  <c r="B145" i="12"/>
  <c r="B144" i="12"/>
  <c r="B143" i="12"/>
  <c r="B142" i="12"/>
  <c r="B141" i="12"/>
  <c r="A150" i="12"/>
  <c r="A146" i="12"/>
  <c r="A142" i="12"/>
  <c r="B153" i="12"/>
  <c r="A147" i="12"/>
  <c r="A143" i="12"/>
  <c r="H126" i="12"/>
  <c r="A149" i="12"/>
  <c r="A141" i="12"/>
  <c r="A148" i="12"/>
  <c r="A145" i="12"/>
  <c r="A144" i="12"/>
  <c r="B129" i="12"/>
  <c r="H18" i="3"/>
  <c r="H20" i="3"/>
  <c r="H28" i="3"/>
  <c r="H30" i="3"/>
  <c r="H32" i="3"/>
  <c r="H37" i="3"/>
  <c r="C44" i="3"/>
  <c r="B44" i="3" s="1"/>
  <c r="H41" i="3"/>
  <c r="H43" i="3"/>
  <c r="B150" i="6"/>
  <c r="B149" i="6"/>
  <c r="B148" i="6"/>
  <c r="B147" i="6"/>
  <c r="B146" i="6"/>
  <c r="B145" i="6"/>
  <c r="B144" i="6"/>
  <c r="B143" i="6"/>
  <c r="B142" i="6"/>
  <c r="B141" i="6"/>
  <c r="A148" i="6"/>
  <c r="A144" i="6"/>
  <c r="B129" i="6"/>
  <c r="B153" i="6"/>
  <c r="A147" i="6"/>
  <c r="A143" i="6"/>
  <c r="H126" i="6"/>
  <c r="A149" i="6"/>
  <c r="A145" i="6"/>
  <c r="A141" i="6"/>
  <c r="A150" i="6"/>
  <c r="A142" i="6"/>
  <c r="A146" i="6"/>
  <c r="E15" i="3"/>
  <c r="Q32" i="3"/>
  <c r="B150" i="10"/>
  <c r="A149" i="10"/>
  <c r="B146" i="10"/>
  <c r="A145" i="10"/>
  <c r="B142" i="10"/>
  <c r="A141" i="10"/>
  <c r="A150" i="10"/>
  <c r="B147" i="10"/>
  <c r="A146" i="10"/>
  <c r="B143" i="10"/>
  <c r="A142" i="10"/>
  <c r="A147" i="10"/>
  <c r="B144" i="10"/>
  <c r="H126" i="10"/>
  <c r="B149" i="10"/>
  <c r="A144" i="10"/>
  <c r="B141" i="10"/>
  <c r="A148" i="10"/>
  <c r="B145" i="10"/>
  <c r="B129" i="10"/>
  <c r="A143" i="10"/>
  <c r="B148" i="10"/>
  <c r="B153" i="10"/>
  <c r="O44" i="3"/>
  <c r="D150" i="8"/>
  <c r="D149" i="8"/>
  <c r="D148" i="8"/>
  <c r="D147" i="8"/>
  <c r="D146" i="8"/>
  <c r="D145" i="8"/>
  <c r="D144" i="8"/>
  <c r="D143" i="8"/>
  <c r="D142" i="8"/>
  <c r="D141" i="8"/>
  <c r="E153" i="8"/>
  <c r="K126" i="8"/>
  <c r="E150" i="8"/>
  <c r="E149" i="8"/>
  <c r="E148" i="8"/>
  <c r="E147" i="8"/>
  <c r="E146" i="8"/>
  <c r="E145" i="8"/>
  <c r="E144" i="8"/>
  <c r="E143" i="8"/>
  <c r="E142" i="8"/>
  <c r="E141" i="8"/>
  <c r="B208" i="8"/>
  <c r="B180" i="8"/>
  <c r="B168" i="8"/>
  <c r="B173" i="8"/>
  <c r="E180" i="8"/>
  <c r="B169" i="8"/>
  <c r="F167" i="8"/>
  <c r="L44" i="3"/>
  <c r="K44" i="3" s="1"/>
  <c r="Q41" i="3"/>
  <c r="B208" i="9"/>
  <c r="B180" i="9"/>
  <c r="B168" i="9"/>
  <c r="B173" i="9"/>
  <c r="E180" i="9"/>
  <c r="F167" i="9"/>
  <c r="B169" i="9"/>
  <c r="B208" i="12"/>
  <c r="B173" i="12"/>
  <c r="B169" i="12"/>
  <c r="E180" i="12"/>
  <c r="F167" i="12"/>
  <c r="B180" i="12"/>
  <c r="Q14" i="3"/>
  <c r="B150" i="8"/>
  <c r="B149" i="8"/>
  <c r="B148" i="8"/>
  <c r="B147" i="8"/>
  <c r="B146" i="8"/>
  <c r="B145" i="8"/>
  <c r="B144" i="8"/>
  <c r="B143" i="8"/>
  <c r="B142" i="8"/>
  <c r="B141" i="8"/>
  <c r="A149" i="8"/>
  <c r="A145" i="8"/>
  <c r="A141" i="8"/>
  <c r="A148" i="8"/>
  <c r="A144" i="8"/>
  <c r="B129" i="8"/>
  <c r="A150" i="8"/>
  <c r="A146" i="8"/>
  <c r="A142" i="8"/>
  <c r="A143" i="8"/>
  <c r="H126" i="8"/>
  <c r="A147" i="8"/>
  <c r="B153" i="8"/>
  <c r="P15" i="3"/>
  <c r="E153" i="11"/>
  <c r="K126" i="11"/>
  <c r="E148" i="11"/>
  <c r="D147" i="11"/>
  <c r="E144" i="11"/>
  <c r="D143" i="11"/>
  <c r="E149" i="11"/>
  <c r="D148" i="11"/>
  <c r="E145" i="11"/>
  <c r="D144" i="11"/>
  <c r="E141" i="11"/>
  <c r="D150" i="11"/>
  <c r="E147" i="11"/>
  <c r="D146" i="11"/>
  <c r="E143" i="11"/>
  <c r="D142" i="11"/>
  <c r="E146" i="11"/>
  <c r="D141" i="11"/>
  <c r="E150" i="11"/>
  <c r="D145" i="11"/>
  <c r="D149" i="11"/>
  <c r="E142" i="11"/>
  <c r="D150" i="6"/>
  <c r="D149" i="6"/>
  <c r="D148" i="6"/>
  <c r="D147" i="6"/>
  <c r="D146" i="6"/>
  <c r="D145" i="6"/>
  <c r="D144" i="6"/>
  <c r="D143" i="6"/>
  <c r="D142" i="6"/>
  <c r="D141" i="6"/>
  <c r="E153" i="6"/>
  <c r="K126" i="6"/>
  <c r="E150" i="6"/>
  <c r="E149" i="6"/>
  <c r="E148" i="6"/>
  <c r="E147" i="6"/>
  <c r="E146" i="6"/>
  <c r="E145" i="6"/>
  <c r="E144" i="6"/>
  <c r="E143" i="6"/>
  <c r="E142" i="6"/>
  <c r="E141" i="6"/>
  <c r="B208" i="6"/>
  <c r="B180" i="6"/>
  <c r="B168" i="6"/>
  <c r="B173" i="6"/>
  <c r="E180" i="6"/>
  <c r="B169" i="6"/>
  <c r="F167" i="6"/>
  <c r="O15" i="3"/>
  <c r="D27" i="8"/>
  <c r="D26" i="8"/>
  <c r="D25" i="8"/>
  <c r="D24" i="8"/>
  <c r="D23" i="8"/>
  <c r="D22" i="8"/>
  <c r="D21" i="8"/>
  <c r="D20" i="8"/>
  <c r="D19" i="8"/>
  <c r="D18" i="8"/>
  <c r="E30" i="8"/>
  <c r="K3" i="8"/>
  <c r="E27" i="8"/>
  <c r="E26" i="8"/>
  <c r="E25" i="8"/>
  <c r="E24" i="8"/>
  <c r="E23" i="8"/>
  <c r="E22" i="8"/>
  <c r="E21" i="8"/>
  <c r="E20" i="8"/>
  <c r="E19" i="8"/>
  <c r="E18" i="8"/>
  <c r="D150" i="10"/>
  <c r="D149" i="10"/>
  <c r="D148" i="10"/>
  <c r="D147" i="10"/>
  <c r="D146" i="10"/>
  <c r="D145" i="10"/>
  <c r="D144" i="10"/>
  <c r="D143" i="10"/>
  <c r="D142" i="10"/>
  <c r="D141" i="10"/>
  <c r="E147" i="10"/>
  <c r="E143" i="10"/>
  <c r="E153" i="10"/>
  <c r="E148" i="10"/>
  <c r="E144" i="10"/>
  <c r="K126" i="10"/>
  <c r="E149" i="10"/>
  <c r="E141" i="10"/>
  <c r="E146" i="10"/>
  <c r="E150" i="10"/>
  <c r="E142" i="10"/>
  <c r="E145" i="10"/>
  <c r="B208" i="10"/>
  <c r="B180" i="10"/>
  <c r="B168" i="10"/>
  <c r="F167" i="10"/>
  <c r="B169" i="10"/>
  <c r="B173" i="10"/>
  <c r="E180" i="10"/>
  <c r="C21" i="3"/>
  <c r="B21" i="3" s="1"/>
  <c r="H17" i="3"/>
  <c r="H19" i="3"/>
  <c r="C33" i="3"/>
  <c r="B33" i="3" s="1"/>
  <c r="H27" i="3"/>
  <c r="H29" i="3"/>
  <c r="H31" i="3"/>
  <c r="C39" i="3"/>
  <c r="B39" i="3" s="1"/>
  <c r="H36" i="3"/>
  <c r="H38" i="3"/>
  <c r="H42" i="3"/>
  <c r="B112" i="5"/>
  <c r="A109" i="5"/>
  <c r="A108" i="5"/>
  <c r="A107" i="5"/>
  <c r="A106" i="5"/>
  <c r="A105" i="5"/>
  <c r="A104" i="5"/>
  <c r="A103" i="5"/>
  <c r="A102" i="5"/>
  <c r="A101" i="5"/>
  <c r="A100" i="5"/>
  <c r="B88" i="5"/>
  <c r="H85" i="5"/>
  <c r="B109" i="5"/>
  <c r="B105" i="5"/>
  <c r="B101" i="5"/>
  <c r="B103" i="5"/>
  <c r="B108" i="5"/>
  <c r="B104" i="5"/>
  <c r="B100" i="5"/>
  <c r="B107" i="5"/>
  <c r="B106" i="5"/>
  <c r="B102" i="5"/>
  <c r="E109" i="5"/>
  <c r="E108" i="5"/>
  <c r="E107" i="5"/>
  <c r="E106" i="5"/>
  <c r="E105" i="5"/>
  <c r="E104" i="5"/>
  <c r="E103" i="5"/>
  <c r="E102" i="5"/>
  <c r="E101" i="5"/>
  <c r="E100" i="5"/>
  <c r="D109" i="5"/>
  <c r="D108" i="5"/>
  <c r="D107" i="5"/>
  <c r="D106" i="5"/>
  <c r="D105" i="5"/>
  <c r="D104" i="5"/>
  <c r="D103" i="5"/>
  <c r="D102" i="5"/>
  <c r="D101" i="5"/>
  <c r="D100" i="5"/>
  <c r="E112" i="5"/>
  <c r="K85" i="5"/>
  <c r="G15" i="3"/>
  <c r="Q20" i="3"/>
  <c r="K39" i="3" l="1"/>
  <c r="K33" i="3"/>
  <c r="B191" i="11"/>
  <c r="B190" i="11"/>
  <c r="B189" i="11"/>
  <c r="B188" i="11"/>
  <c r="B187" i="11"/>
  <c r="B186" i="11"/>
  <c r="B185" i="11"/>
  <c r="B184" i="11"/>
  <c r="B183" i="11"/>
  <c r="B182" i="11"/>
  <c r="A186" i="11"/>
  <c r="A182" i="11"/>
  <c r="A191" i="11"/>
  <c r="A189" i="11"/>
  <c r="A187" i="11"/>
  <c r="A183" i="11"/>
  <c r="B194" i="11"/>
  <c r="A190" i="11"/>
  <c r="A188" i="11"/>
  <c r="A185" i="11"/>
  <c r="B170" i="11"/>
  <c r="H167" i="11"/>
  <c r="A184" i="11"/>
  <c r="D191" i="10"/>
  <c r="D190" i="10"/>
  <c r="D189" i="10"/>
  <c r="D188" i="10"/>
  <c r="D187" i="10"/>
  <c r="D186" i="10"/>
  <c r="D185" i="10"/>
  <c r="D184" i="10"/>
  <c r="D183" i="10"/>
  <c r="D182" i="10"/>
  <c r="E191" i="10"/>
  <c r="E187" i="10"/>
  <c r="E183" i="10"/>
  <c r="E188" i="10"/>
  <c r="E184" i="10"/>
  <c r="E185" i="10"/>
  <c r="K167" i="10"/>
  <c r="E190" i="10"/>
  <c r="E182" i="10"/>
  <c r="E186" i="10"/>
  <c r="E194" i="10"/>
  <c r="E189" i="10"/>
  <c r="B191" i="12"/>
  <c r="B190" i="12"/>
  <c r="B189" i="12"/>
  <c r="B188" i="12"/>
  <c r="B187" i="12"/>
  <c r="B186" i="12"/>
  <c r="B185" i="12"/>
  <c r="B184" i="12"/>
  <c r="B183" i="12"/>
  <c r="B182" i="12"/>
  <c r="A188" i="12"/>
  <c r="A186" i="12"/>
  <c r="A182" i="12"/>
  <c r="A190" i="12"/>
  <c r="A187" i="12"/>
  <c r="A183" i="12"/>
  <c r="A185" i="12"/>
  <c r="H167" i="12"/>
  <c r="A191" i="12"/>
  <c r="A184" i="12"/>
  <c r="A189" i="12"/>
  <c r="B170" i="12"/>
  <c r="B194" i="12"/>
  <c r="B191" i="9"/>
  <c r="B190" i="9"/>
  <c r="B189" i="9"/>
  <c r="B188" i="9"/>
  <c r="B187" i="9"/>
  <c r="B186" i="9"/>
  <c r="B185" i="9"/>
  <c r="B184" i="9"/>
  <c r="B183" i="9"/>
  <c r="B182" i="9"/>
  <c r="B194" i="9"/>
  <c r="A190" i="9"/>
  <c r="A188" i="9"/>
  <c r="A186" i="9"/>
  <c r="A184" i="9"/>
  <c r="A182" i="9"/>
  <c r="H167" i="9"/>
  <c r="A189" i="9"/>
  <c r="B170" i="9"/>
  <c r="A187" i="9"/>
  <c r="A191" i="9"/>
  <c r="A183" i="9"/>
  <c r="A185" i="9"/>
  <c r="B190" i="10"/>
  <c r="A189" i="10"/>
  <c r="B186" i="10"/>
  <c r="A185" i="10"/>
  <c r="B182" i="10"/>
  <c r="B170" i="10"/>
  <c r="B191" i="10"/>
  <c r="A190" i="10"/>
  <c r="B187" i="10"/>
  <c r="A186" i="10"/>
  <c r="B183" i="10"/>
  <c r="A182" i="10"/>
  <c r="A191" i="10"/>
  <c r="B188" i="10"/>
  <c r="A183" i="10"/>
  <c r="A188" i="10"/>
  <c r="B185" i="10"/>
  <c r="H167" i="10"/>
  <c r="B194" i="10"/>
  <c r="B189" i="10"/>
  <c r="A184" i="10"/>
  <c r="B184" i="10"/>
  <c r="A187" i="10"/>
  <c r="B191" i="6"/>
  <c r="B190" i="6"/>
  <c r="B189" i="6"/>
  <c r="B188" i="6"/>
  <c r="B187" i="6"/>
  <c r="B186" i="6"/>
  <c r="B185" i="6"/>
  <c r="B184" i="6"/>
  <c r="B183" i="6"/>
  <c r="B182" i="6"/>
  <c r="B194" i="6"/>
  <c r="A188" i="6"/>
  <c r="A184" i="6"/>
  <c r="H167" i="6"/>
  <c r="A191" i="6"/>
  <c r="A187" i="6"/>
  <c r="A183" i="6"/>
  <c r="A189" i="6"/>
  <c r="A185" i="6"/>
  <c r="B170" i="6"/>
  <c r="A190" i="6"/>
  <c r="A186" i="6"/>
  <c r="A182" i="6"/>
  <c r="D191" i="9"/>
  <c r="D190" i="9"/>
  <c r="D189" i="9"/>
  <c r="D188" i="9"/>
  <c r="D187" i="9"/>
  <c r="D186" i="9"/>
  <c r="D185" i="9"/>
  <c r="D184" i="9"/>
  <c r="D183" i="9"/>
  <c r="D182" i="9"/>
  <c r="E194" i="9"/>
  <c r="K167" i="9"/>
  <c r="E191" i="9"/>
  <c r="E189" i="9"/>
  <c r="E187" i="9"/>
  <c r="E185" i="9"/>
  <c r="E183" i="9"/>
  <c r="E190" i="9"/>
  <c r="E188" i="9"/>
  <c r="E186" i="9"/>
  <c r="E184" i="9"/>
  <c r="E182" i="9"/>
  <c r="B249" i="9"/>
  <c r="B221" i="9"/>
  <c r="B209" i="9"/>
  <c r="B214" i="9"/>
  <c r="B210" i="9"/>
  <c r="E221" i="9"/>
  <c r="F208" i="9"/>
  <c r="B191" i="8"/>
  <c r="B190" i="8"/>
  <c r="B189" i="8"/>
  <c r="B188" i="8"/>
  <c r="B187" i="8"/>
  <c r="B186" i="8"/>
  <c r="B185" i="8"/>
  <c r="B184" i="8"/>
  <c r="B183" i="8"/>
  <c r="B182" i="8"/>
  <c r="A189" i="8"/>
  <c r="A185" i="8"/>
  <c r="B170" i="8"/>
  <c r="B194" i="8"/>
  <c r="A188" i="8"/>
  <c r="A184" i="8"/>
  <c r="H167" i="8"/>
  <c r="A190" i="8"/>
  <c r="A186" i="8"/>
  <c r="A182" i="8"/>
  <c r="A187" i="8"/>
  <c r="A183" i="8"/>
  <c r="A191" i="8"/>
  <c r="D150" i="7"/>
  <c r="D149" i="7"/>
  <c r="D148" i="7"/>
  <c r="D147" i="7"/>
  <c r="D146" i="7"/>
  <c r="D145" i="7"/>
  <c r="D144" i="7"/>
  <c r="D143" i="7"/>
  <c r="D142" i="7"/>
  <c r="E149" i="7"/>
  <c r="E145" i="7"/>
  <c r="E141" i="7"/>
  <c r="E150" i="7"/>
  <c r="E146" i="7"/>
  <c r="E142" i="7"/>
  <c r="D141" i="7"/>
  <c r="E153" i="7"/>
  <c r="E148" i="7"/>
  <c r="E144" i="7"/>
  <c r="E143" i="7"/>
  <c r="K126" i="7"/>
  <c r="E147" i="7"/>
  <c r="B153" i="5"/>
  <c r="A150" i="5"/>
  <c r="A149" i="5"/>
  <c r="A148" i="5"/>
  <c r="A147" i="5"/>
  <c r="A146" i="5"/>
  <c r="A145" i="5"/>
  <c r="A144" i="5"/>
  <c r="A143" i="5"/>
  <c r="A142" i="5"/>
  <c r="A141" i="5"/>
  <c r="B129" i="5"/>
  <c r="H126" i="5"/>
  <c r="B149" i="5"/>
  <c r="B145" i="5"/>
  <c r="B141" i="5"/>
  <c r="B147" i="5"/>
  <c r="B148" i="5"/>
  <c r="B144" i="5"/>
  <c r="B143" i="5"/>
  <c r="B150" i="5"/>
  <c r="B146" i="5"/>
  <c r="B142" i="5"/>
  <c r="E150" i="5"/>
  <c r="E149" i="5"/>
  <c r="E148" i="5"/>
  <c r="E147" i="5"/>
  <c r="E146" i="5"/>
  <c r="E145" i="5"/>
  <c r="E144" i="5"/>
  <c r="E143" i="5"/>
  <c r="E142" i="5"/>
  <c r="E141" i="5"/>
  <c r="D150" i="5"/>
  <c r="D149" i="5"/>
  <c r="D148" i="5"/>
  <c r="D147" i="5"/>
  <c r="D146" i="5"/>
  <c r="D145" i="5"/>
  <c r="D144" i="5"/>
  <c r="D143" i="5"/>
  <c r="D142" i="5"/>
  <c r="D141" i="5"/>
  <c r="K126" i="5"/>
  <c r="E153" i="5"/>
  <c r="B26" i="2"/>
  <c r="B127" i="12"/>
  <c r="B249" i="11"/>
  <c r="E221" i="11"/>
  <c r="B210" i="11"/>
  <c r="F208" i="11"/>
  <c r="B214" i="11"/>
  <c r="B221" i="11"/>
  <c r="D191" i="12"/>
  <c r="D190" i="12"/>
  <c r="D189" i="12"/>
  <c r="D188" i="12"/>
  <c r="D187" i="12"/>
  <c r="E194" i="12"/>
  <c r="E191" i="12"/>
  <c r="E189" i="12"/>
  <c r="E187" i="12"/>
  <c r="K167" i="12"/>
  <c r="E190" i="12"/>
  <c r="E184" i="12"/>
  <c r="D183" i="12"/>
  <c r="E185" i="12"/>
  <c r="D184" i="12"/>
  <c r="E188" i="12"/>
  <c r="D182" i="12"/>
  <c r="E186" i="12"/>
  <c r="E183" i="12"/>
  <c r="D185" i="12"/>
  <c r="D186" i="12"/>
  <c r="E182" i="12"/>
  <c r="E191" i="11"/>
  <c r="E190" i="11"/>
  <c r="E189" i="11"/>
  <c r="E188" i="11"/>
  <c r="E187" i="11"/>
  <c r="E194" i="11"/>
  <c r="K167" i="11"/>
  <c r="D191" i="11"/>
  <c r="D189" i="11"/>
  <c r="D187" i="11"/>
  <c r="E184" i="11"/>
  <c r="D183" i="11"/>
  <c r="E185" i="11"/>
  <c r="D184" i="11"/>
  <c r="D186" i="11"/>
  <c r="E183" i="11"/>
  <c r="D182" i="11"/>
  <c r="D185" i="11"/>
  <c r="D190" i="11"/>
  <c r="D188" i="11"/>
  <c r="E186" i="11"/>
  <c r="E182" i="11"/>
  <c r="B249" i="10"/>
  <c r="B221" i="10"/>
  <c r="B214" i="10"/>
  <c r="F208" i="10"/>
  <c r="B210" i="10"/>
  <c r="E221" i="10"/>
  <c r="D191" i="6"/>
  <c r="D190" i="6"/>
  <c r="D189" i="6"/>
  <c r="D188" i="6"/>
  <c r="D187" i="6"/>
  <c r="D186" i="6"/>
  <c r="D185" i="6"/>
  <c r="D184" i="6"/>
  <c r="D183" i="6"/>
  <c r="D182" i="6"/>
  <c r="E194" i="6"/>
  <c r="K167" i="6"/>
  <c r="E191" i="6"/>
  <c r="E190" i="6"/>
  <c r="E189" i="6"/>
  <c r="E188" i="6"/>
  <c r="E187" i="6"/>
  <c r="E186" i="6"/>
  <c r="E185" i="6"/>
  <c r="E184" i="6"/>
  <c r="E183" i="6"/>
  <c r="E182" i="6"/>
  <c r="B249" i="6"/>
  <c r="B221" i="6"/>
  <c r="B209" i="6"/>
  <c r="B214" i="6"/>
  <c r="E221" i="6"/>
  <c r="B210" i="6"/>
  <c r="F208" i="6"/>
  <c r="B249" i="12"/>
  <c r="B221" i="12"/>
  <c r="B214" i="12"/>
  <c r="B210" i="12"/>
  <c r="F208" i="12"/>
  <c r="E221" i="12"/>
  <c r="D191" i="8"/>
  <c r="D190" i="8"/>
  <c r="D189" i="8"/>
  <c r="D188" i="8"/>
  <c r="D187" i="8"/>
  <c r="D186" i="8"/>
  <c r="D185" i="8"/>
  <c r="D184" i="8"/>
  <c r="D183" i="8"/>
  <c r="D182" i="8"/>
  <c r="E194" i="8"/>
  <c r="K167" i="8"/>
  <c r="E191" i="8"/>
  <c r="E190" i="8"/>
  <c r="E189" i="8"/>
  <c r="E188" i="8"/>
  <c r="E187" i="8"/>
  <c r="E186" i="8"/>
  <c r="E185" i="8"/>
  <c r="E184" i="8"/>
  <c r="E183" i="8"/>
  <c r="E182" i="8"/>
  <c r="B249" i="8"/>
  <c r="B221" i="8"/>
  <c r="B209" i="8"/>
  <c r="B214" i="8"/>
  <c r="E221" i="8"/>
  <c r="B210" i="8"/>
  <c r="F208" i="8"/>
  <c r="B153" i="7"/>
  <c r="B148" i="7"/>
  <c r="A147" i="7"/>
  <c r="B144" i="7"/>
  <c r="A143" i="7"/>
  <c r="B149" i="7"/>
  <c r="A148" i="7"/>
  <c r="B145" i="7"/>
  <c r="A144" i="7"/>
  <c r="A150" i="7"/>
  <c r="B147" i="7"/>
  <c r="A146" i="7"/>
  <c r="B143" i="7"/>
  <c r="A142" i="7"/>
  <c r="A141" i="7"/>
  <c r="B129" i="7"/>
  <c r="H126" i="7"/>
  <c r="A149" i="7"/>
  <c r="B142" i="7"/>
  <c r="B150" i="7"/>
  <c r="A145" i="7"/>
  <c r="B141" i="7"/>
  <c r="B146" i="7"/>
  <c r="B208" i="7"/>
  <c r="B180" i="7"/>
  <c r="B168" i="7"/>
  <c r="E180" i="7"/>
  <c r="B173" i="7"/>
  <c r="B169" i="7"/>
  <c r="F167" i="7"/>
  <c r="E180" i="5"/>
  <c r="B169" i="5"/>
  <c r="F167" i="5"/>
  <c r="B208" i="5"/>
  <c r="B180" i="5"/>
  <c r="B168" i="5"/>
  <c r="B173" i="5"/>
  <c r="B290" i="12" l="1"/>
  <c r="B262" i="12"/>
  <c r="B255" i="12"/>
  <c r="E262" i="12"/>
  <c r="F249" i="12"/>
  <c r="B251" i="12"/>
  <c r="A232" i="11"/>
  <c r="B229" i="11"/>
  <c r="A228" i="11"/>
  <c r="B225" i="11"/>
  <c r="A224" i="11"/>
  <c r="B231" i="11"/>
  <c r="A230" i="11"/>
  <c r="B227" i="11"/>
  <c r="A226" i="11"/>
  <c r="B223" i="11"/>
  <c r="A229" i="11"/>
  <c r="B226" i="11"/>
  <c r="A231" i="11"/>
  <c r="B228" i="11"/>
  <c r="A223" i="11"/>
  <c r="H208" i="11"/>
  <c r="B232" i="11"/>
  <c r="A227" i="11"/>
  <c r="B224" i="11"/>
  <c r="B211" i="11"/>
  <c r="B230" i="11"/>
  <c r="B235" i="11"/>
  <c r="A225" i="11"/>
  <c r="B30" i="2"/>
  <c r="B168" i="12"/>
  <c r="B232" i="9"/>
  <c r="B231" i="9"/>
  <c r="B230" i="9"/>
  <c r="B229" i="9"/>
  <c r="B228" i="9"/>
  <c r="B227" i="9"/>
  <c r="B226" i="9"/>
  <c r="B225" i="9"/>
  <c r="B224" i="9"/>
  <c r="B223" i="9"/>
  <c r="A232" i="9"/>
  <c r="A230" i="9"/>
  <c r="A228" i="9"/>
  <c r="A226" i="9"/>
  <c r="A224" i="9"/>
  <c r="B211" i="9"/>
  <c r="B235" i="9"/>
  <c r="A225" i="9"/>
  <c r="A231" i="9"/>
  <c r="A223" i="9"/>
  <c r="A227" i="9"/>
  <c r="A229" i="9"/>
  <c r="H208" i="9"/>
  <c r="B194" i="5"/>
  <c r="A191" i="5"/>
  <c r="A190" i="5"/>
  <c r="A189" i="5"/>
  <c r="A188" i="5"/>
  <c r="A187" i="5"/>
  <c r="A186" i="5"/>
  <c r="A185" i="5"/>
  <c r="A184" i="5"/>
  <c r="A183" i="5"/>
  <c r="A182" i="5"/>
  <c r="B170" i="5"/>
  <c r="H167" i="5"/>
  <c r="B189" i="5"/>
  <c r="B185" i="5"/>
  <c r="B191" i="5"/>
  <c r="B183" i="5"/>
  <c r="B188" i="5"/>
  <c r="B184" i="5"/>
  <c r="B187" i="5"/>
  <c r="B190" i="5"/>
  <c r="B186" i="5"/>
  <c r="B182" i="5"/>
  <c r="D191" i="7"/>
  <c r="D190" i="7"/>
  <c r="D189" i="7"/>
  <c r="D188" i="7"/>
  <c r="D187" i="7"/>
  <c r="D186" i="7"/>
  <c r="D185" i="7"/>
  <c r="D184" i="7"/>
  <c r="D183" i="7"/>
  <c r="D182" i="7"/>
  <c r="E194" i="7"/>
  <c r="E189" i="7"/>
  <c r="E185" i="7"/>
  <c r="K167" i="7"/>
  <c r="E190" i="7"/>
  <c r="E186" i="7"/>
  <c r="E182" i="7"/>
  <c r="E188" i="7"/>
  <c r="E184" i="7"/>
  <c r="E187" i="7"/>
  <c r="E191" i="7"/>
  <c r="E183" i="7"/>
  <c r="B232" i="8"/>
  <c r="B231" i="8"/>
  <c r="B230" i="8"/>
  <c r="B229" i="8"/>
  <c r="B228" i="8"/>
  <c r="B227" i="8"/>
  <c r="B226" i="8"/>
  <c r="B225" i="8"/>
  <c r="B224" i="8"/>
  <c r="B223" i="8"/>
  <c r="B235" i="8"/>
  <c r="A229" i="8"/>
  <c r="A225" i="8"/>
  <c r="H208" i="8"/>
  <c r="A232" i="8"/>
  <c r="A228" i="8"/>
  <c r="A224" i="8"/>
  <c r="A230" i="8"/>
  <c r="A226" i="8"/>
  <c r="B211" i="8"/>
  <c r="A231" i="8"/>
  <c r="A227" i="8"/>
  <c r="A223" i="8"/>
  <c r="D232" i="12"/>
  <c r="D231" i="12"/>
  <c r="D230" i="12"/>
  <c r="D229" i="12"/>
  <c r="D228" i="12"/>
  <c r="D227" i="12"/>
  <c r="D226" i="12"/>
  <c r="D225" i="12"/>
  <c r="D224" i="12"/>
  <c r="D223" i="12"/>
  <c r="E235" i="12"/>
  <c r="K208" i="12"/>
  <c r="E231" i="12"/>
  <c r="E229" i="12"/>
  <c r="E227" i="12"/>
  <c r="E225" i="12"/>
  <c r="E223" i="12"/>
  <c r="E226" i="12"/>
  <c r="E228" i="12"/>
  <c r="E232" i="12"/>
  <c r="E224" i="12"/>
  <c r="E230" i="12"/>
  <c r="B232" i="6"/>
  <c r="B231" i="6"/>
  <c r="B230" i="6"/>
  <c r="B229" i="6"/>
  <c r="B228" i="6"/>
  <c r="B227" i="6"/>
  <c r="B226" i="6"/>
  <c r="B225" i="6"/>
  <c r="B224" i="6"/>
  <c r="B223" i="6"/>
  <c r="A232" i="6"/>
  <c r="A228" i="6"/>
  <c r="A224" i="6"/>
  <c r="A231" i="6"/>
  <c r="A227" i="6"/>
  <c r="A223" i="6"/>
  <c r="B235" i="6"/>
  <c r="A229" i="6"/>
  <c r="A225" i="6"/>
  <c r="H208" i="6"/>
  <c r="B211" i="6"/>
  <c r="A230" i="6"/>
  <c r="A226" i="6"/>
  <c r="D232" i="10"/>
  <c r="D231" i="10"/>
  <c r="D230" i="10"/>
  <c r="D229" i="10"/>
  <c r="D228" i="10"/>
  <c r="D227" i="10"/>
  <c r="D226" i="10"/>
  <c r="D225" i="10"/>
  <c r="D224" i="10"/>
  <c r="D223" i="10"/>
  <c r="E231" i="10"/>
  <c r="E227" i="10"/>
  <c r="E223" i="10"/>
  <c r="E232" i="10"/>
  <c r="E228" i="10"/>
  <c r="E224" i="10"/>
  <c r="E229" i="10"/>
  <c r="E226" i="10"/>
  <c r="K208" i="10"/>
  <c r="E235" i="10"/>
  <c r="E230" i="10"/>
  <c r="E225" i="10"/>
  <c r="B209" i="10"/>
  <c r="B209" i="11"/>
  <c r="D232" i="11"/>
  <c r="D231" i="11"/>
  <c r="D230" i="11"/>
  <c r="D229" i="11"/>
  <c r="D228" i="11"/>
  <c r="D227" i="11"/>
  <c r="D226" i="11"/>
  <c r="D225" i="11"/>
  <c r="D224" i="11"/>
  <c r="D223" i="11"/>
  <c r="E235" i="11"/>
  <c r="E230" i="11"/>
  <c r="E226" i="11"/>
  <c r="E232" i="11"/>
  <c r="E228" i="11"/>
  <c r="E224" i="11"/>
  <c r="K208" i="11"/>
  <c r="E231" i="11"/>
  <c r="E223" i="11"/>
  <c r="E225" i="11"/>
  <c r="E229" i="11"/>
  <c r="E227" i="11"/>
  <c r="B290" i="9"/>
  <c r="B262" i="9"/>
  <c r="B250" i="9"/>
  <c r="B255" i="9"/>
  <c r="E262" i="9"/>
  <c r="F249" i="9"/>
  <c r="B251" i="9"/>
  <c r="A191" i="7"/>
  <c r="B188" i="7"/>
  <c r="A187" i="7"/>
  <c r="B184" i="7"/>
  <c r="A183" i="7"/>
  <c r="B194" i="7"/>
  <c r="B189" i="7"/>
  <c r="A188" i="7"/>
  <c r="B185" i="7"/>
  <c r="A184" i="7"/>
  <c r="H167" i="7"/>
  <c r="B191" i="7"/>
  <c r="A190" i="7"/>
  <c r="B187" i="7"/>
  <c r="A186" i="7"/>
  <c r="B183" i="7"/>
  <c r="A182" i="7"/>
  <c r="B182" i="7"/>
  <c r="B186" i="7"/>
  <c r="B170" i="7"/>
  <c r="A189" i="7"/>
  <c r="A185" i="7"/>
  <c r="B190" i="7"/>
  <c r="B290" i="10"/>
  <c r="B262" i="10"/>
  <c r="B250" i="10"/>
  <c r="E262" i="10"/>
  <c r="B255" i="10"/>
  <c r="B251" i="10"/>
  <c r="F249" i="10"/>
  <c r="B249" i="7"/>
  <c r="B221" i="7"/>
  <c r="B209" i="7"/>
  <c r="B210" i="7"/>
  <c r="E221" i="7"/>
  <c r="F208" i="7"/>
  <c r="B214" i="7"/>
  <c r="D232" i="9"/>
  <c r="D231" i="9"/>
  <c r="D230" i="9"/>
  <c r="D229" i="9"/>
  <c r="D228" i="9"/>
  <c r="D227" i="9"/>
  <c r="D226" i="9"/>
  <c r="D225" i="9"/>
  <c r="D224" i="9"/>
  <c r="D223" i="9"/>
  <c r="E235" i="9"/>
  <c r="K208" i="9"/>
  <c r="E231" i="9"/>
  <c r="E229" i="9"/>
  <c r="E227" i="9"/>
  <c r="E225" i="9"/>
  <c r="E223" i="9"/>
  <c r="E232" i="9"/>
  <c r="E230" i="9"/>
  <c r="E228" i="9"/>
  <c r="E226" i="9"/>
  <c r="E224" i="9"/>
  <c r="E191" i="5"/>
  <c r="E190" i="5"/>
  <c r="E189" i="5"/>
  <c r="E188" i="5"/>
  <c r="E187" i="5"/>
  <c r="E186" i="5"/>
  <c r="E185" i="5"/>
  <c r="E184" i="5"/>
  <c r="E183" i="5"/>
  <c r="E182" i="5"/>
  <c r="D191" i="5"/>
  <c r="D190" i="5"/>
  <c r="D189" i="5"/>
  <c r="D188" i="5"/>
  <c r="D187" i="5"/>
  <c r="D186" i="5"/>
  <c r="D185" i="5"/>
  <c r="D184" i="5"/>
  <c r="D183" i="5"/>
  <c r="D182" i="5"/>
  <c r="E194" i="5"/>
  <c r="K167" i="5"/>
  <c r="E221" i="5"/>
  <c r="B210" i="5"/>
  <c r="F208" i="5"/>
  <c r="B249" i="5"/>
  <c r="B221" i="5"/>
  <c r="B209" i="5"/>
  <c r="B214" i="5"/>
  <c r="D232" i="8"/>
  <c r="D231" i="8"/>
  <c r="D230" i="8"/>
  <c r="D229" i="8"/>
  <c r="D228" i="8"/>
  <c r="D227" i="8"/>
  <c r="D226" i="8"/>
  <c r="D225" i="8"/>
  <c r="D224" i="8"/>
  <c r="D223" i="8"/>
  <c r="E235" i="8"/>
  <c r="K208" i="8"/>
  <c r="E232" i="8"/>
  <c r="E231" i="8"/>
  <c r="E230" i="8"/>
  <c r="E229" i="8"/>
  <c r="E228" i="8"/>
  <c r="E227" i="8"/>
  <c r="E226" i="8"/>
  <c r="E225" i="8"/>
  <c r="E224" i="8"/>
  <c r="E223" i="8"/>
  <c r="B290" i="8"/>
  <c r="B262" i="8"/>
  <c r="B250" i="8"/>
  <c r="B255" i="8"/>
  <c r="E262" i="8"/>
  <c r="B251" i="8"/>
  <c r="F249" i="8"/>
  <c r="B232" i="12"/>
  <c r="B231" i="12"/>
  <c r="B230" i="12"/>
  <c r="B229" i="12"/>
  <c r="B228" i="12"/>
  <c r="B227" i="12"/>
  <c r="B226" i="12"/>
  <c r="B225" i="12"/>
  <c r="B224" i="12"/>
  <c r="B223" i="12"/>
  <c r="A232" i="12"/>
  <c r="A229" i="12"/>
  <c r="A224" i="12"/>
  <c r="H208" i="12"/>
  <c r="A231" i="12"/>
  <c r="A226" i="12"/>
  <c r="A223" i="12"/>
  <c r="A227" i="12"/>
  <c r="B211" i="12"/>
  <c r="A230" i="12"/>
  <c r="B235" i="12"/>
  <c r="A225" i="12"/>
  <c r="A228" i="12"/>
  <c r="D232" i="6"/>
  <c r="D231" i="6"/>
  <c r="D230" i="6"/>
  <c r="D229" i="6"/>
  <c r="D228" i="6"/>
  <c r="D227" i="6"/>
  <c r="D226" i="6"/>
  <c r="D225" i="6"/>
  <c r="D224" i="6"/>
  <c r="D223" i="6"/>
  <c r="E235" i="6"/>
  <c r="K208" i="6"/>
  <c r="E232" i="6"/>
  <c r="E231" i="6"/>
  <c r="E230" i="6"/>
  <c r="E229" i="6"/>
  <c r="E228" i="6"/>
  <c r="E227" i="6"/>
  <c r="E226" i="6"/>
  <c r="E225" i="6"/>
  <c r="E224" i="6"/>
  <c r="E223" i="6"/>
  <c r="B290" i="6"/>
  <c r="B262" i="6"/>
  <c r="B250" i="6"/>
  <c r="B255" i="6"/>
  <c r="E262" i="6"/>
  <c r="B251" i="6"/>
  <c r="F249" i="6"/>
  <c r="B235" i="10"/>
  <c r="B230" i="10"/>
  <c r="A229" i="10"/>
  <c r="B226" i="10"/>
  <c r="A225" i="10"/>
  <c r="H208" i="10"/>
  <c r="B231" i="10"/>
  <c r="A230" i="10"/>
  <c r="B227" i="10"/>
  <c r="A226" i="10"/>
  <c r="B223" i="10"/>
  <c r="B211" i="10"/>
  <c r="B232" i="10"/>
  <c r="A227" i="10"/>
  <c r="B224" i="10"/>
  <c r="A232" i="10"/>
  <c r="B229" i="10"/>
  <c r="A224" i="10"/>
  <c r="A228" i="10"/>
  <c r="B225" i="10"/>
  <c r="A223" i="10"/>
  <c r="A231" i="10"/>
  <c r="B228" i="10"/>
  <c r="B290" i="11"/>
  <c r="B262" i="11"/>
  <c r="B250" i="11"/>
  <c r="B251" i="11"/>
  <c r="B255" i="11"/>
  <c r="F249" i="11"/>
  <c r="E262" i="11"/>
  <c r="B34" i="2" l="1"/>
  <c r="B209" i="12"/>
  <c r="B331" i="6"/>
  <c r="B303" i="6"/>
  <c r="B291" i="6"/>
  <c r="B296" i="6"/>
  <c r="E303" i="6"/>
  <c r="B292" i="6"/>
  <c r="F290" i="6"/>
  <c r="D232" i="7"/>
  <c r="D231" i="7"/>
  <c r="D230" i="7"/>
  <c r="D229" i="7"/>
  <c r="D228" i="7"/>
  <c r="D227" i="7"/>
  <c r="D226" i="7"/>
  <c r="D225" i="7"/>
  <c r="D224" i="7"/>
  <c r="D223" i="7"/>
  <c r="E229" i="7"/>
  <c r="E225" i="7"/>
  <c r="E235" i="7"/>
  <c r="E230" i="7"/>
  <c r="E226" i="7"/>
  <c r="K208" i="7"/>
  <c r="E232" i="7"/>
  <c r="E228" i="7"/>
  <c r="E224" i="7"/>
  <c r="E231" i="7"/>
  <c r="E227" i="7"/>
  <c r="E223" i="7"/>
  <c r="B290" i="7"/>
  <c r="B262" i="7"/>
  <c r="B250" i="7"/>
  <c r="F249" i="7"/>
  <c r="B251" i="7"/>
  <c r="B255" i="7"/>
  <c r="E262" i="7"/>
  <c r="B273" i="11"/>
  <c r="A272" i="11"/>
  <c r="B269" i="11"/>
  <c r="A268" i="11"/>
  <c r="B265" i="11"/>
  <c r="A264" i="11"/>
  <c r="B276" i="11"/>
  <c r="B271" i="11"/>
  <c r="A270" i="11"/>
  <c r="B267" i="11"/>
  <c r="A266" i="11"/>
  <c r="H249" i="11"/>
  <c r="A273" i="11"/>
  <c r="B270" i="11"/>
  <c r="A265" i="11"/>
  <c r="B272" i="11"/>
  <c r="A267" i="11"/>
  <c r="B264" i="11"/>
  <c r="A271" i="11"/>
  <c r="B268" i="11"/>
  <c r="B252" i="11"/>
  <c r="A269" i="11"/>
  <c r="B266" i="11"/>
  <c r="B235" i="5"/>
  <c r="A232" i="5"/>
  <c r="A231" i="5"/>
  <c r="A230" i="5"/>
  <c r="A229" i="5"/>
  <c r="A228" i="5"/>
  <c r="A227" i="5"/>
  <c r="A226" i="5"/>
  <c r="A225" i="5"/>
  <c r="A224" i="5"/>
  <c r="A223" i="5"/>
  <c r="B211" i="5"/>
  <c r="H208" i="5"/>
  <c r="B229" i="5"/>
  <c r="B225" i="5"/>
  <c r="B231" i="5"/>
  <c r="B223" i="5"/>
  <c r="B232" i="5"/>
  <c r="B228" i="5"/>
  <c r="B224" i="5"/>
  <c r="B227" i="5"/>
  <c r="B230" i="5"/>
  <c r="B226" i="5"/>
  <c r="D273" i="9"/>
  <c r="D272" i="9"/>
  <c r="D271" i="9"/>
  <c r="D270" i="9"/>
  <c r="D269" i="9"/>
  <c r="D268" i="9"/>
  <c r="D267" i="9"/>
  <c r="D266" i="9"/>
  <c r="D265" i="9"/>
  <c r="D264" i="9"/>
  <c r="E276" i="9"/>
  <c r="K249" i="9"/>
  <c r="E273" i="9"/>
  <c r="E271" i="9"/>
  <c r="E269" i="9"/>
  <c r="E267" i="9"/>
  <c r="E265" i="9"/>
  <c r="E272" i="9"/>
  <c r="E270" i="9"/>
  <c r="E268" i="9"/>
  <c r="E266" i="9"/>
  <c r="E264" i="9"/>
  <c r="B331" i="11"/>
  <c r="B303" i="11"/>
  <c r="B291" i="11"/>
  <c r="F290" i="11"/>
  <c r="E303" i="11"/>
  <c r="B292" i="11"/>
  <c r="B296" i="11"/>
  <c r="E262" i="5"/>
  <c r="B251" i="5"/>
  <c r="F249" i="5"/>
  <c r="B290" i="5"/>
  <c r="B262" i="5"/>
  <c r="B250" i="5"/>
  <c r="B255" i="5"/>
  <c r="A273" i="10"/>
  <c r="B270" i="10"/>
  <c r="A269" i="10"/>
  <c r="B266" i="10"/>
  <c r="A265" i="10"/>
  <c r="B276" i="10"/>
  <c r="B271" i="10"/>
  <c r="A270" i="10"/>
  <c r="B267" i="10"/>
  <c r="A266" i="10"/>
  <c r="H249" i="10"/>
  <c r="A271" i="10"/>
  <c r="B268" i="10"/>
  <c r="B252" i="10"/>
  <c r="B273" i="10"/>
  <c r="A268" i="10"/>
  <c r="B265" i="10"/>
  <c r="A272" i="10"/>
  <c r="B269" i="10"/>
  <c r="A264" i="10"/>
  <c r="B272" i="10"/>
  <c r="B264" i="10"/>
  <c r="A267" i="10"/>
  <c r="B273" i="12"/>
  <c r="A272" i="12"/>
  <c r="B269" i="12"/>
  <c r="A268" i="12"/>
  <c r="A273" i="12"/>
  <c r="B270" i="12"/>
  <c r="A269" i="12"/>
  <c r="B266" i="12"/>
  <c r="B265" i="12"/>
  <c r="B264" i="12"/>
  <c r="A271" i="12"/>
  <c r="B268" i="12"/>
  <c r="B272" i="12"/>
  <c r="A265" i="12"/>
  <c r="B271" i="12"/>
  <c r="B267" i="12"/>
  <c r="H249" i="12"/>
  <c r="A266" i="12"/>
  <c r="B276" i="12"/>
  <c r="A264" i="12"/>
  <c r="A270" i="12"/>
  <c r="A267" i="12"/>
  <c r="B252" i="12"/>
  <c r="D273" i="11"/>
  <c r="D272" i="11"/>
  <c r="D271" i="11"/>
  <c r="D270" i="11"/>
  <c r="D269" i="11"/>
  <c r="D268" i="11"/>
  <c r="D267" i="11"/>
  <c r="D266" i="11"/>
  <c r="D265" i="11"/>
  <c r="D264" i="11"/>
  <c r="E270" i="11"/>
  <c r="E266" i="11"/>
  <c r="E272" i="11"/>
  <c r="E268" i="11"/>
  <c r="E264" i="11"/>
  <c r="E267" i="11"/>
  <c r="K249" i="11"/>
  <c r="E269" i="11"/>
  <c r="E273" i="11"/>
  <c r="E265" i="11"/>
  <c r="E271" i="11"/>
  <c r="E276" i="11"/>
  <c r="D273" i="6"/>
  <c r="D272" i="6"/>
  <c r="D271" i="6"/>
  <c r="D270" i="6"/>
  <c r="D269" i="6"/>
  <c r="D268" i="6"/>
  <c r="D267" i="6"/>
  <c r="D266" i="6"/>
  <c r="D265" i="6"/>
  <c r="D264" i="6"/>
  <c r="E276" i="6"/>
  <c r="K249" i="6"/>
  <c r="E273" i="6"/>
  <c r="E272" i="6"/>
  <c r="E271" i="6"/>
  <c r="E270" i="6"/>
  <c r="E269" i="6"/>
  <c r="E268" i="6"/>
  <c r="E267" i="6"/>
  <c r="E266" i="6"/>
  <c r="E265" i="6"/>
  <c r="E264" i="6"/>
  <c r="D273" i="8"/>
  <c r="D272" i="8"/>
  <c r="D271" i="8"/>
  <c r="D270" i="8"/>
  <c r="D269" i="8"/>
  <c r="D268" i="8"/>
  <c r="D267" i="8"/>
  <c r="D266" i="8"/>
  <c r="D265" i="8"/>
  <c r="D264" i="8"/>
  <c r="E276" i="8"/>
  <c r="K249" i="8"/>
  <c r="E273" i="8"/>
  <c r="E272" i="8"/>
  <c r="E271" i="8"/>
  <c r="E270" i="8"/>
  <c r="E269" i="8"/>
  <c r="E268" i="8"/>
  <c r="E267" i="8"/>
  <c r="E266" i="8"/>
  <c r="E265" i="8"/>
  <c r="E264" i="8"/>
  <c r="B331" i="8"/>
  <c r="B303" i="8"/>
  <c r="B291" i="8"/>
  <c r="B296" i="8"/>
  <c r="E303" i="8"/>
  <c r="B292" i="8"/>
  <c r="F290" i="8"/>
  <c r="D273" i="10"/>
  <c r="D272" i="10"/>
  <c r="D271" i="10"/>
  <c r="D270" i="10"/>
  <c r="D269" i="10"/>
  <c r="D268" i="10"/>
  <c r="D267" i="10"/>
  <c r="D266" i="10"/>
  <c r="D265" i="10"/>
  <c r="D264" i="10"/>
  <c r="E276" i="10"/>
  <c r="E271" i="10"/>
  <c r="E267" i="10"/>
  <c r="K249" i="10"/>
  <c r="E272" i="10"/>
  <c r="E268" i="10"/>
  <c r="E264" i="10"/>
  <c r="E273" i="10"/>
  <c r="E265" i="10"/>
  <c r="E270" i="10"/>
  <c r="E266" i="10"/>
  <c r="E269" i="10"/>
  <c r="B273" i="9"/>
  <c r="B272" i="9"/>
  <c r="B271" i="9"/>
  <c r="B270" i="9"/>
  <c r="B269" i="9"/>
  <c r="B268" i="9"/>
  <c r="B267" i="9"/>
  <c r="B266" i="9"/>
  <c r="B265" i="9"/>
  <c r="B264" i="9"/>
  <c r="B276" i="9"/>
  <c r="A272" i="9"/>
  <c r="A270" i="9"/>
  <c r="A268" i="9"/>
  <c r="A266" i="9"/>
  <c r="A264" i="9"/>
  <c r="H249" i="9"/>
  <c r="A269" i="9"/>
  <c r="A267" i="9"/>
  <c r="A271" i="9"/>
  <c r="B252" i="9"/>
  <c r="A265" i="9"/>
  <c r="A273" i="9"/>
  <c r="E232" i="5"/>
  <c r="E231" i="5"/>
  <c r="E230" i="5"/>
  <c r="E229" i="5"/>
  <c r="E228" i="5"/>
  <c r="E227" i="5"/>
  <c r="E226" i="5"/>
  <c r="E225" i="5"/>
  <c r="E224" i="5"/>
  <c r="E223" i="5"/>
  <c r="D232" i="5"/>
  <c r="D231" i="5"/>
  <c r="D230" i="5"/>
  <c r="D229" i="5"/>
  <c r="D228" i="5"/>
  <c r="D227" i="5"/>
  <c r="D226" i="5"/>
  <c r="D225" i="5"/>
  <c r="D224" i="5"/>
  <c r="D223" i="5"/>
  <c r="E235" i="5"/>
  <c r="K208" i="5"/>
  <c r="B331" i="9"/>
  <c r="B303" i="9"/>
  <c r="B291" i="9"/>
  <c r="B296" i="9"/>
  <c r="B292" i="9"/>
  <c r="E303" i="9"/>
  <c r="F290" i="9"/>
  <c r="B273" i="6"/>
  <c r="B272" i="6"/>
  <c r="B271" i="6"/>
  <c r="B270" i="6"/>
  <c r="B269" i="6"/>
  <c r="B268" i="6"/>
  <c r="B267" i="6"/>
  <c r="B266" i="6"/>
  <c r="B265" i="6"/>
  <c r="B264" i="6"/>
  <c r="A272" i="6"/>
  <c r="A268" i="6"/>
  <c r="A264" i="6"/>
  <c r="A271" i="6"/>
  <c r="A267" i="6"/>
  <c r="B252" i="6"/>
  <c r="A273" i="6"/>
  <c r="A269" i="6"/>
  <c r="A265" i="6"/>
  <c r="A266" i="6"/>
  <c r="H249" i="6"/>
  <c r="B276" i="6"/>
  <c r="A270" i="6"/>
  <c r="B273" i="8"/>
  <c r="B272" i="8"/>
  <c r="B271" i="8"/>
  <c r="B270" i="8"/>
  <c r="B269" i="8"/>
  <c r="B268" i="8"/>
  <c r="B267" i="8"/>
  <c r="B266" i="8"/>
  <c r="B265" i="8"/>
  <c r="B264" i="8"/>
  <c r="A273" i="8"/>
  <c r="A269" i="8"/>
  <c r="A265" i="8"/>
  <c r="A272" i="8"/>
  <c r="A268" i="8"/>
  <c r="A264" i="8"/>
  <c r="B276" i="8"/>
  <c r="A270" i="8"/>
  <c r="A266" i="8"/>
  <c r="H249" i="8"/>
  <c r="A271" i="8"/>
  <c r="B252" i="8"/>
  <c r="A267" i="8"/>
  <c r="B232" i="7"/>
  <c r="A231" i="7"/>
  <c r="B228" i="7"/>
  <c r="A227" i="7"/>
  <c r="B224" i="7"/>
  <c r="A223" i="7"/>
  <c r="A232" i="7"/>
  <c r="B229" i="7"/>
  <c r="A228" i="7"/>
  <c r="B225" i="7"/>
  <c r="A224" i="7"/>
  <c r="B231" i="7"/>
  <c r="A230" i="7"/>
  <c r="B227" i="7"/>
  <c r="A226" i="7"/>
  <c r="B223" i="7"/>
  <c r="B211" i="7"/>
  <c r="B226" i="7"/>
  <c r="H208" i="7"/>
  <c r="B230" i="7"/>
  <c r="A225" i="7"/>
  <c r="B235" i="7"/>
  <c r="A229" i="7"/>
  <c r="B331" i="10"/>
  <c r="B303" i="10"/>
  <c r="B291" i="10"/>
  <c r="B292" i="10"/>
  <c r="E303" i="10"/>
  <c r="B296" i="10"/>
  <c r="F290" i="10"/>
  <c r="D273" i="12"/>
  <c r="D272" i="12"/>
  <c r="D271" i="12"/>
  <c r="D270" i="12"/>
  <c r="D269" i="12"/>
  <c r="D268" i="12"/>
  <c r="D267" i="12"/>
  <c r="D266" i="12"/>
  <c r="E270" i="12"/>
  <c r="E266" i="12"/>
  <c r="D265" i="12"/>
  <c r="D264" i="12"/>
  <c r="E276" i="12"/>
  <c r="E271" i="12"/>
  <c r="E267" i="12"/>
  <c r="K249" i="12"/>
  <c r="E273" i="12"/>
  <c r="E265" i="12"/>
  <c r="E268" i="12"/>
  <c r="E264" i="12"/>
  <c r="E272" i="12"/>
  <c r="E269" i="12"/>
  <c r="B331" i="12"/>
  <c r="B303" i="12"/>
  <c r="F290" i="12"/>
  <c r="B292" i="12"/>
  <c r="B296" i="12"/>
  <c r="E303" i="12"/>
  <c r="B314" i="9" l="1"/>
  <c r="B313" i="9"/>
  <c r="B312" i="9"/>
  <c r="B311" i="9"/>
  <c r="B310" i="9"/>
  <c r="B309" i="9"/>
  <c r="B308" i="9"/>
  <c r="B307" i="9"/>
  <c r="B306" i="9"/>
  <c r="B305" i="9"/>
  <c r="A314" i="9"/>
  <c r="A312" i="9"/>
  <c r="A310" i="9"/>
  <c r="A308" i="9"/>
  <c r="A306" i="9"/>
  <c r="B293" i="9"/>
  <c r="A313" i="9"/>
  <c r="A305" i="9"/>
  <c r="A311" i="9"/>
  <c r="H290" i="9"/>
  <c r="B317" i="9"/>
  <c r="A307" i="9"/>
  <c r="A309" i="9"/>
  <c r="B314" i="11"/>
  <c r="A313" i="11"/>
  <c r="B310" i="11"/>
  <c r="A309" i="11"/>
  <c r="B317" i="11"/>
  <c r="B313" i="11"/>
  <c r="B311" i="11"/>
  <c r="A308" i="11"/>
  <c r="B305" i="11"/>
  <c r="B293" i="11"/>
  <c r="A314" i="11"/>
  <c r="B312" i="11"/>
  <c r="B307" i="11"/>
  <c r="A306" i="11"/>
  <c r="B309" i="11"/>
  <c r="B306" i="11"/>
  <c r="A312" i="11"/>
  <c r="B308" i="11"/>
  <c r="H290" i="11"/>
  <c r="A310" i="11"/>
  <c r="A307" i="11"/>
  <c r="A305" i="11"/>
  <c r="A311" i="11"/>
  <c r="B331" i="7"/>
  <c r="B303" i="7"/>
  <c r="B291" i="7"/>
  <c r="B296" i="7"/>
  <c r="F290" i="7"/>
  <c r="E303" i="7"/>
  <c r="B292" i="7"/>
  <c r="B314" i="6"/>
  <c r="B313" i="6"/>
  <c r="B312" i="6"/>
  <c r="B311" i="6"/>
  <c r="B310" i="6"/>
  <c r="B309" i="6"/>
  <c r="B308" i="6"/>
  <c r="B307" i="6"/>
  <c r="B306" i="6"/>
  <c r="B305" i="6"/>
  <c r="A312" i="6"/>
  <c r="A308" i="6"/>
  <c r="B293" i="6"/>
  <c r="B317" i="6"/>
  <c r="A311" i="6"/>
  <c r="A307" i="6"/>
  <c r="H290" i="6"/>
  <c r="A313" i="6"/>
  <c r="A309" i="6"/>
  <c r="A305" i="6"/>
  <c r="A310" i="6"/>
  <c r="A306" i="6"/>
  <c r="A314" i="6"/>
  <c r="D314" i="6"/>
  <c r="D313" i="6"/>
  <c r="D312" i="6"/>
  <c r="D311" i="6"/>
  <c r="D310" i="6"/>
  <c r="D309" i="6"/>
  <c r="D308" i="6"/>
  <c r="D307" i="6"/>
  <c r="D306" i="6"/>
  <c r="D305" i="6"/>
  <c r="E317" i="6"/>
  <c r="K290" i="6"/>
  <c r="E314" i="6"/>
  <c r="E313" i="6"/>
  <c r="E312" i="6"/>
  <c r="E311" i="6"/>
  <c r="E310" i="6"/>
  <c r="E309" i="6"/>
  <c r="E308" i="6"/>
  <c r="E307" i="6"/>
  <c r="E306" i="6"/>
  <c r="E305" i="6"/>
  <c r="B372" i="6"/>
  <c r="B344" i="6"/>
  <c r="B332" i="6"/>
  <c r="B337" i="6"/>
  <c r="E344" i="6"/>
  <c r="B333" i="6"/>
  <c r="F331" i="6"/>
  <c r="B372" i="12"/>
  <c r="B344" i="12"/>
  <c r="B337" i="12"/>
  <c r="F331" i="12"/>
  <c r="E344" i="12"/>
  <c r="B333" i="12"/>
  <c r="B314" i="10"/>
  <c r="A313" i="10"/>
  <c r="B310" i="10"/>
  <c r="A309" i="10"/>
  <c r="B306" i="10"/>
  <c r="A305" i="10"/>
  <c r="A314" i="10"/>
  <c r="B311" i="10"/>
  <c r="A310" i="10"/>
  <c r="B307" i="10"/>
  <c r="A306" i="10"/>
  <c r="B317" i="10"/>
  <c r="B312" i="10"/>
  <c r="A307" i="10"/>
  <c r="A312" i="10"/>
  <c r="B309" i="10"/>
  <c r="B293" i="10"/>
  <c r="B313" i="10"/>
  <c r="A308" i="10"/>
  <c r="B305" i="10"/>
  <c r="A311" i="10"/>
  <c r="B308" i="10"/>
  <c r="H290" i="10"/>
  <c r="D314" i="9"/>
  <c r="D313" i="9"/>
  <c r="D312" i="9"/>
  <c r="D311" i="9"/>
  <c r="D310" i="9"/>
  <c r="D309" i="9"/>
  <c r="D308" i="9"/>
  <c r="D307" i="9"/>
  <c r="D306" i="9"/>
  <c r="D305" i="9"/>
  <c r="E317" i="9"/>
  <c r="K290" i="9"/>
  <c r="E313" i="9"/>
  <c r="E311" i="9"/>
  <c r="E309" i="9"/>
  <c r="E307" i="9"/>
  <c r="E305" i="9"/>
  <c r="E314" i="9"/>
  <c r="E312" i="9"/>
  <c r="E310" i="9"/>
  <c r="E308" i="9"/>
  <c r="E306" i="9"/>
  <c r="D314" i="10"/>
  <c r="D313" i="10"/>
  <c r="D312" i="10"/>
  <c r="D311" i="10"/>
  <c r="D310" i="10"/>
  <c r="D309" i="10"/>
  <c r="D308" i="10"/>
  <c r="D307" i="10"/>
  <c r="D306" i="10"/>
  <c r="D305" i="10"/>
  <c r="E311" i="10"/>
  <c r="E307" i="10"/>
  <c r="E317" i="10"/>
  <c r="E312" i="10"/>
  <c r="E308" i="10"/>
  <c r="K290" i="10"/>
  <c r="E309" i="10"/>
  <c r="E314" i="10"/>
  <c r="E306" i="10"/>
  <c r="E310" i="10"/>
  <c r="E313" i="10"/>
  <c r="E305" i="10"/>
  <c r="B372" i="10"/>
  <c r="B344" i="10"/>
  <c r="F331" i="10"/>
  <c r="B333" i="10"/>
  <c r="E344" i="10"/>
  <c r="B337" i="10"/>
  <c r="D314" i="11"/>
  <c r="D313" i="11"/>
  <c r="D312" i="11"/>
  <c r="D311" i="11"/>
  <c r="D310" i="11"/>
  <c r="D309" i="11"/>
  <c r="D308" i="11"/>
  <c r="D307" i="11"/>
  <c r="D306" i="11"/>
  <c r="D305" i="11"/>
  <c r="E311" i="11"/>
  <c r="E309" i="11"/>
  <c r="E306" i="11"/>
  <c r="E310" i="11"/>
  <c r="E308" i="11"/>
  <c r="K290" i="11"/>
  <c r="E312" i="11"/>
  <c r="E317" i="11"/>
  <c r="E305" i="11"/>
  <c r="E313" i="11"/>
  <c r="E307" i="11"/>
  <c r="E314" i="11"/>
  <c r="B372" i="11"/>
  <c r="B344" i="11"/>
  <c r="F331" i="11"/>
  <c r="B333" i="11"/>
  <c r="E344" i="11"/>
  <c r="B337" i="11"/>
  <c r="D314" i="12"/>
  <c r="D313" i="12"/>
  <c r="D312" i="12"/>
  <c r="D311" i="12"/>
  <c r="D310" i="12"/>
  <c r="D309" i="12"/>
  <c r="D308" i="12"/>
  <c r="D307" i="12"/>
  <c r="D306" i="12"/>
  <c r="D305" i="12"/>
  <c r="E314" i="12"/>
  <c r="E310" i="12"/>
  <c r="E306" i="12"/>
  <c r="E311" i="12"/>
  <c r="E307" i="12"/>
  <c r="E309" i="12"/>
  <c r="K290" i="12"/>
  <c r="E313" i="12"/>
  <c r="E317" i="12"/>
  <c r="E305" i="12"/>
  <c r="E312" i="12"/>
  <c r="E308" i="12"/>
  <c r="B314" i="8"/>
  <c r="B313" i="8"/>
  <c r="B312" i="8"/>
  <c r="B311" i="8"/>
  <c r="B310" i="8"/>
  <c r="B309" i="8"/>
  <c r="B308" i="8"/>
  <c r="B307" i="8"/>
  <c r="B306" i="8"/>
  <c r="B305" i="8"/>
  <c r="A313" i="8"/>
  <c r="A309" i="8"/>
  <c r="A305" i="8"/>
  <c r="A312" i="8"/>
  <c r="A308" i="8"/>
  <c r="B293" i="8"/>
  <c r="A314" i="8"/>
  <c r="A310" i="8"/>
  <c r="A306" i="8"/>
  <c r="H290" i="8"/>
  <c r="B317" i="8"/>
  <c r="A307" i="8"/>
  <c r="A311" i="8"/>
  <c r="B276" i="5"/>
  <c r="A273" i="5"/>
  <c r="A272" i="5"/>
  <c r="A271" i="5"/>
  <c r="A270" i="5"/>
  <c r="A269" i="5"/>
  <c r="A268" i="5"/>
  <c r="A267" i="5"/>
  <c r="A266" i="5"/>
  <c r="A265" i="5"/>
  <c r="A264" i="5"/>
  <c r="B252" i="5"/>
  <c r="H249" i="5"/>
  <c r="B273" i="5"/>
  <c r="B269" i="5"/>
  <c r="B265" i="5"/>
  <c r="B267" i="5"/>
  <c r="B272" i="5"/>
  <c r="B268" i="5"/>
  <c r="B264" i="5"/>
  <c r="B271" i="5"/>
  <c r="B270" i="5"/>
  <c r="B266" i="5"/>
  <c r="E273" i="5"/>
  <c r="E272" i="5"/>
  <c r="E271" i="5"/>
  <c r="E270" i="5"/>
  <c r="E269" i="5"/>
  <c r="E268" i="5"/>
  <c r="E267" i="5"/>
  <c r="E266" i="5"/>
  <c r="E265" i="5"/>
  <c r="E264" i="5"/>
  <c r="D273" i="5"/>
  <c r="D272" i="5"/>
  <c r="D271" i="5"/>
  <c r="D270" i="5"/>
  <c r="D269" i="5"/>
  <c r="D268" i="5"/>
  <c r="D267" i="5"/>
  <c r="D266" i="5"/>
  <c r="D265" i="5"/>
  <c r="D264" i="5"/>
  <c r="E276" i="5"/>
  <c r="K249" i="5"/>
  <c r="D273" i="7"/>
  <c r="D272" i="7"/>
  <c r="D271" i="7"/>
  <c r="D270" i="7"/>
  <c r="D269" i="7"/>
  <c r="D268" i="7"/>
  <c r="D267" i="7"/>
  <c r="D266" i="7"/>
  <c r="D265" i="7"/>
  <c r="D264" i="7"/>
  <c r="E273" i="7"/>
  <c r="E269" i="7"/>
  <c r="E265" i="7"/>
  <c r="E270" i="7"/>
  <c r="E266" i="7"/>
  <c r="E272" i="7"/>
  <c r="E268" i="7"/>
  <c r="E264" i="7"/>
  <c r="E276" i="7"/>
  <c r="E271" i="7"/>
  <c r="K249" i="7"/>
  <c r="E267" i="7"/>
  <c r="B372" i="9"/>
  <c r="B344" i="9"/>
  <c r="B337" i="9"/>
  <c r="E344" i="9"/>
  <c r="F331" i="9"/>
  <c r="B333" i="9"/>
  <c r="B313" i="12"/>
  <c r="A312" i="12"/>
  <c r="B309" i="12"/>
  <c r="A308" i="12"/>
  <c r="B305" i="12"/>
  <c r="B293" i="12"/>
  <c r="B314" i="12"/>
  <c r="A313" i="12"/>
  <c r="B310" i="12"/>
  <c r="A309" i="12"/>
  <c r="B306" i="12"/>
  <c r="A305" i="12"/>
  <c r="B317" i="12"/>
  <c r="B312" i="12"/>
  <c r="A307" i="12"/>
  <c r="A314" i="12"/>
  <c r="A311" i="12"/>
  <c r="B307" i="12"/>
  <c r="A310" i="12"/>
  <c r="A306" i="12"/>
  <c r="H290" i="12"/>
  <c r="B308" i="12"/>
  <c r="B311" i="12"/>
  <c r="D314" i="8"/>
  <c r="D313" i="8"/>
  <c r="D312" i="8"/>
  <c r="D311" i="8"/>
  <c r="D310" i="8"/>
  <c r="D309" i="8"/>
  <c r="D308" i="8"/>
  <c r="D307" i="8"/>
  <c r="D306" i="8"/>
  <c r="D305" i="8"/>
  <c r="E317" i="8"/>
  <c r="K290" i="8"/>
  <c r="E314" i="8"/>
  <c r="E313" i="8"/>
  <c r="E312" i="8"/>
  <c r="E311" i="8"/>
  <c r="E310" i="8"/>
  <c r="E309" i="8"/>
  <c r="E308" i="8"/>
  <c r="E307" i="8"/>
  <c r="E306" i="8"/>
  <c r="E305" i="8"/>
  <c r="B372" i="8"/>
  <c r="B344" i="8"/>
  <c r="B332" i="8"/>
  <c r="B337" i="8"/>
  <c r="E344" i="8"/>
  <c r="B333" i="8"/>
  <c r="F331" i="8"/>
  <c r="E303" i="5"/>
  <c r="B292" i="5"/>
  <c r="F290" i="5"/>
  <c r="B331" i="5"/>
  <c r="B303" i="5"/>
  <c r="B291" i="5"/>
  <c r="B296" i="5"/>
  <c r="B272" i="7"/>
  <c r="A271" i="7"/>
  <c r="B268" i="7"/>
  <c r="A267" i="7"/>
  <c r="B264" i="7"/>
  <c r="B252" i="7"/>
  <c r="B273" i="7"/>
  <c r="A272" i="7"/>
  <c r="B269" i="7"/>
  <c r="A268" i="7"/>
  <c r="B265" i="7"/>
  <c r="A264" i="7"/>
  <c r="B276" i="7"/>
  <c r="B271" i="7"/>
  <c r="A270" i="7"/>
  <c r="B267" i="7"/>
  <c r="A266" i="7"/>
  <c r="H249" i="7"/>
  <c r="B270" i="7"/>
  <c r="A265" i="7"/>
  <c r="A269" i="7"/>
  <c r="B266" i="7"/>
  <c r="A273" i="7"/>
  <c r="B38" i="2"/>
  <c r="B332" i="10" s="1"/>
  <c r="B250" i="12"/>
  <c r="B355" i="6" l="1"/>
  <c r="B354" i="6"/>
  <c r="B353" i="6"/>
  <c r="B352" i="6"/>
  <c r="B351" i="6"/>
  <c r="B350" i="6"/>
  <c r="B349" i="6"/>
  <c r="B348" i="6"/>
  <c r="B347" i="6"/>
  <c r="B346" i="6"/>
  <c r="B358" i="6"/>
  <c r="A352" i="6"/>
  <c r="A348" i="6"/>
  <c r="H331" i="6"/>
  <c r="A355" i="6"/>
  <c r="A351" i="6"/>
  <c r="A347" i="6"/>
  <c r="A353" i="6"/>
  <c r="A349" i="6"/>
  <c r="B334" i="6"/>
  <c r="A354" i="6"/>
  <c r="A346" i="6"/>
  <c r="A350" i="6"/>
  <c r="D314" i="7"/>
  <c r="D313" i="7"/>
  <c r="D312" i="7"/>
  <c r="D311" i="7"/>
  <c r="D310" i="7"/>
  <c r="D309" i="7"/>
  <c r="D308" i="7"/>
  <c r="D307" i="7"/>
  <c r="D306" i="7"/>
  <c r="D305" i="7"/>
  <c r="E313" i="7"/>
  <c r="E309" i="7"/>
  <c r="E305" i="7"/>
  <c r="E314" i="7"/>
  <c r="E310" i="7"/>
  <c r="E306" i="7"/>
  <c r="E317" i="7"/>
  <c r="E312" i="7"/>
  <c r="E308" i="7"/>
  <c r="K290" i="7"/>
  <c r="E307" i="7"/>
  <c r="E311" i="7"/>
  <c r="B317" i="7"/>
  <c r="B312" i="7"/>
  <c r="A311" i="7"/>
  <c r="B308" i="7"/>
  <c r="A307" i="7"/>
  <c r="H290" i="7"/>
  <c r="B313" i="7"/>
  <c r="A312" i="7"/>
  <c r="B309" i="7"/>
  <c r="A308" i="7"/>
  <c r="B305" i="7"/>
  <c r="B293" i="7"/>
  <c r="A314" i="7"/>
  <c r="B311" i="7"/>
  <c r="A310" i="7"/>
  <c r="B307" i="7"/>
  <c r="A306" i="7"/>
  <c r="B314" i="7"/>
  <c r="A309" i="7"/>
  <c r="A313" i="7"/>
  <c r="B310" i="7"/>
  <c r="A305" i="7"/>
  <c r="B306" i="7"/>
  <c r="E314" i="5"/>
  <c r="E313" i="5"/>
  <c r="E312" i="5"/>
  <c r="E311" i="5"/>
  <c r="E310" i="5"/>
  <c r="E309" i="5"/>
  <c r="E308" i="5"/>
  <c r="E307" i="5"/>
  <c r="E306" i="5"/>
  <c r="E305" i="5"/>
  <c r="D314" i="5"/>
  <c r="D313" i="5"/>
  <c r="D312" i="5"/>
  <c r="D311" i="5"/>
  <c r="D310" i="5"/>
  <c r="D309" i="5"/>
  <c r="D308" i="5"/>
  <c r="D307" i="5"/>
  <c r="D306" i="5"/>
  <c r="D305" i="5"/>
  <c r="E317" i="5"/>
  <c r="K290" i="5"/>
  <c r="B358" i="12"/>
  <c r="B353" i="12"/>
  <c r="A352" i="12"/>
  <c r="B349" i="12"/>
  <c r="A348" i="12"/>
  <c r="H331" i="12"/>
  <c r="B354" i="12"/>
  <c r="A353" i="12"/>
  <c r="B350" i="12"/>
  <c r="A349" i="12"/>
  <c r="B346" i="12"/>
  <c r="B334" i="12"/>
  <c r="A351" i="12"/>
  <c r="B348" i="12"/>
  <c r="A346" i="12"/>
  <c r="B355" i="12"/>
  <c r="B352" i="12"/>
  <c r="A354" i="12"/>
  <c r="A347" i="12"/>
  <c r="A350" i="12"/>
  <c r="B351" i="12"/>
  <c r="B347" i="12"/>
  <c r="A355" i="12"/>
  <c r="D355" i="8"/>
  <c r="D354" i="8"/>
  <c r="D353" i="8"/>
  <c r="D352" i="8"/>
  <c r="D351" i="8"/>
  <c r="D350" i="8"/>
  <c r="D349" i="8"/>
  <c r="D348" i="8"/>
  <c r="D347" i="8"/>
  <c r="D346" i="8"/>
  <c r="E358" i="8"/>
  <c r="K331" i="8"/>
  <c r="E355" i="8"/>
  <c r="E354" i="8"/>
  <c r="E353" i="8"/>
  <c r="E352" i="8"/>
  <c r="E351" i="8"/>
  <c r="E350" i="8"/>
  <c r="E349" i="8"/>
  <c r="E348" i="8"/>
  <c r="E347" i="8"/>
  <c r="E346" i="8"/>
  <c r="B413" i="8"/>
  <c r="B385" i="8"/>
  <c r="B373" i="8"/>
  <c r="B378" i="8"/>
  <c r="E385" i="8"/>
  <c r="B374" i="8"/>
  <c r="F372" i="8"/>
  <c r="B413" i="9"/>
  <c r="B385" i="9"/>
  <c r="B378" i="9"/>
  <c r="B374" i="9"/>
  <c r="E385" i="9"/>
  <c r="F372" i="9"/>
  <c r="B332" i="11"/>
  <c r="D355" i="12"/>
  <c r="D354" i="12"/>
  <c r="D353" i="12"/>
  <c r="D352" i="12"/>
  <c r="D351" i="12"/>
  <c r="D350" i="12"/>
  <c r="D349" i="12"/>
  <c r="D348" i="12"/>
  <c r="D347" i="12"/>
  <c r="D346" i="12"/>
  <c r="E354" i="12"/>
  <c r="E350" i="12"/>
  <c r="E346" i="12"/>
  <c r="E355" i="12"/>
  <c r="E351" i="12"/>
  <c r="E347" i="12"/>
  <c r="E358" i="12"/>
  <c r="E353" i="12"/>
  <c r="E352" i="12"/>
  <c r="E349" i="12"/>
  <c r="E348" i="12"/>
  <c r="K331" i="12"/>
  <c r="D355" i="6"/>
  <c r="D354" i="6"/>
  <c r="D353" i="6"/>
  <c r="D352" i="6"/>
  <c r="D351" i="6"/>
  <c r="D350" i="6"/>
  <c r="D349" i="6"/>
  <c r="D348" i="6"/>
  <c r="D347" i="6"/>
  <c r="D346" i="6"/>
  <c r="E358" i="6"/>
  <c r="K331" i="6"/>
  <c r="E355" i="6"/>
  <c r="E354" i="6"/>
  <c r="E353" i="6"/>
  <c r="E352" i="6"/>
  <c r="E351" i="6"/>
  <c r="E350" i="6"/>
  <c r="E349" i="6"/>
  <c r="E348" i="6"/>
  <c r="E347" i="6"/>
  <c r="E346" i="6"/>
  <c r="B413" i="6"/>
  <c r="B385" i="6"/>
  <c r="B373" i="6"/>
  <c r="B378" i="6"/>
  <c r="E385" i="6"/>
  <c r="B374" i="6"/>
  <c r="F372" i="6"/>
  <c r="B372" i="7"/>
  <c r="B344" i="7"/>
  <c r="B332" i="7"/>
  <c r="E344" i="7"/>
  <c r="B337" i="7"/>
  <c r="B333" i="7"/>
  <c r="F331" i="7"/>
  <c r="E344" i="5"/>
  <c r="B333" i="5"/>
  <c r="F331" i="5"/>
  <c r="B372" i="5"/>
  <c r="B344" i="5"/>
  <c r="B332" i="5"/>
  <c r="B337" i="5"/>
  <c r="B332" i="9"/>
  <c r="E355" i="11"/>
  <c r="E354" i="11"/>
  <c r="E353" i="11"/>
  <c r="E352" i="11"/>
  <c r="D352" i="11"/>
  <c r="D351" i="11"/>
  <c r="D350" i="11"/>
  <c r="D349" i="11"/>
  <c r="D348" i="11"/>
  <c r="D347" i="11"/>
  <c r="D346" i="11"/>
  <c r="E351" i="11"/>
  <c r="E347" i="11"/>
  <c r="E358" i="11"/>
  <c r="E346" i="11"/>
  <c r="D355" i="11"/>
  <c r="K331" i="11"/>
  <c r="D354" i="11"/>
  <c r="E350" i="11"/>
  <c r="E348" i="11"/>
  <c r="E349" i="11"/>
  <c r="D353" i="11"/>
  <c r="B355" i="11"/>
  <c r="A354" i="11"/>
  <c r="A355" i="11"/>
  <c r="B353" i="11"/>
  <c r="B350" i="11"/>
  <c r="A349" i="11"/>
  <c r="B346" i="11"/>
  <c r="B334" i="11"/>
  <c r="B354" i="11"/>
  <c r="A352" i="11"/>
  <c r="A350" i="11"/>
  <c r="B348" i="11"/>
  <c r="A353" i="11"/>
  <c r="A351" i="11"/>
  <c r="B349" i="11"/>
  <c r="B347" i="11"/>
  <c r="H331" i="11"/>
  <c r="B358" i="11"/>
  <c r="B351" i="11"/>
  <c r="A348" i="11"/>
  <c r="A347" i="11"/>
  <c r="B352" i="11"/>
  <c r="A346" i="11"/>
  <c r="B413" i="12"/>
  <c r="B385" i="12"/>
  <c r="E385" i="12"/>
  <c r="B378" i="12"/>
  <c r="F372" i="12"/>
  <c r="B374" i="12"/>
  <c r="D355" i="9"/>
  <c r="D354" i="9"/>
  <c r="D353" i="9"/>
  <c r="D352" i="9"/>
  <c r="D351" i="9"/>
  <c r="D350" i="9"/>
  <c r="D349" i="9"/>
  <c r="D348" i="9"/>
  <c r="D347" i="9"/>
  <c r="D346" i="9"/>
  <c r="E358" i="9"/>
  <c r="K331" i="9"/>
  <c r="E355" i="9"/>
  <c r="E353" i="9"/>
  <c r="E351" i="9"/>
  <c r="E349" i="9"/>
  <c r="E347" i="9"/>
  <c r="E354" i="9"/>
  <c r="E352" i="9"/>
  <c r="E350" i="9"/>
  <c r="E348" i="9"/>
  <c r="E346" i="9"/>
  <c r="B413" i="10"/>
  <c r="B385" i="10"/>
  <c r="B378" i="10"/>
  <c r="F372" i="10"/>
  <c r="E385" i="10"/>
  <c r="B374" i="10"/>
  <c r="B317" i="5"/>
  <c r="A314" i="5"/>
  <c r="A313" i="5"/>
  <c r="A312" i="5"/>
  <c r="A311" i="5"/>
  <c r="A310" i="5"/>
  <c r="A309" i="5"/>
  <c r="A308" i="5"/>
  <c r="A307" i="5"/>
  <c r="A306" i="5"/>
  <c r="A305" i="5"/>
  <c r="B293" i="5"/>
  <c r="H290" i="5"/>
  <c r="B313" i="5"/>
  <c r="B309" i="5"/>
  <c r="B305" i="5"/>
  <c r="B307" i="5"/>
  <c r="B312" i="5"/>
  <c r="B308" i="5"/>
  <c r="B311" i="5"/>
  <c r="B314" i="5"/>
  <c r="B310" i="5"/>
  <c r="B306" i="5"/>
  <c r="B42" i="2"/>
  <c r="B373" i="10" s="1"/>
  <c r="B291" i="12"/>
  <c r="B355" i="8"/>
  <c r="B354" i="8"/>
  <c r="B353" i="8"/>
  <c r="B352" i="8"/>
  <c r="B351" i="8"/>
  <c r="B350" i="8"/>
  <c r="B349" i="8"/>
  <c r="B348" i="8"/>
  <c r="B347" i="8"/>
  <c r="B346" i="8"/>
  <c r="A353" i="8"/>
  <c r="A349" i="8"/>
  <c r="B334" i="8"/>
  <c r="B358" i="8"/>
  <c r="A352" i="8"/>
  <c r="A348" i="8"/>
  <c r="H331" i="8"/>
  <c r="A354" i="8"/>
  <c r="A350" i="8"/>
  <c r="A346" i="8"/>
  <c r="A347" i="8"/>
  <c r="A351" i="8"/>
  <c r="A355" i="8"/>
  <c r="B355" i="9"/>
  <c r="B354" i="9"/>
  <c r="B353" i="9"/>
  <c r="B352" i="9"/>
  <c r="B351" i="9"/>
  <c r="B350" i="9"/>
  <c r="B349" i="9"/>
  <c r="B348" i="9"/>
  <c r="B347" i="9"/>
  <c r="B346" i="9"/>
  <c r="B358" i="9"/>
  <c r="A354" i="9"/>
  <c r="A352" i="9"/>
  <c r="A350" i="9"/>
  <c r="A348" i="9"/>
  <c r="A346" i="9"/>
  <c r="H331" i="9"/>
  <c r="A349" i="9"/>
  <c r="A355" i="9"/>
  <c r="A347" i="9"/>
  <c r="A351" i="9"/>
  <c r="A353" i="9"/>
  <c r="B334" i="9"/>
  <c r="E385" i="11"/>
  <c r="B374" i="11"/>
  <c r="F372" i="11"/>
  <c r="B385" i="11"/>
  <c r="B413" i="11"/>
  <c r="B373" i="11"/>
  <c r="B378" i="11"/>
  <c r="D355" i="10"/>
  <c r="D354" i="10"/>
  <c r="D353" i="10"/>
  <c r="D352" i="10"/>
  <c r="D351" i="10"/>
  <c r="D350" i="10"/>
  <c r="D349" i="10"/>
  <c r="D348" i="10"/>
  <c r="D347" i="10"/>
  <c r="D346" i="10"/>
  <c r="E355" i="10"/>
  <c r="E351" i="10"/>
  <c r="E347" i="10"/>
  <c r="E352" i="10"/>
  <c r="E348" i="10"/>
  <c r="E358" i="10"/>
  <c r="E353" i="10"/>
  <c r="E350" i="10"/>
  <c r="E354" i="10"/>
  <c r="E346" i="10"/>
  <c r="E349" i="10"/>
  <c r="K331" i="10"/>
  <c r="B354" i="10"/>
  <c r="A353" i="10"/>
  <c r="B350" i="10"/>
  <c r="A349" i="10"/>
  <c r="B346" i="10"/>
  <c r="B334" i="10"/>
  <c r="B355" i="10"/>
  <c r="A354" i="10"/>
  <c r="B351" i="10"/>
  <c r="A350" i="10"/>
  <c r="B347" i="10"/>
  <c r="A346" i="10"/>
  <c r="A351" i="10"/>
  <c r="B348" i="10"/>
  <c r="B358" i="10"/>
  <c r="B353" i="10"/>
  <c r="A348" i="10"/>
  <c r="A352" i="10"/>
  <c r="B349" i="10"/>
  <c r="H331" i="10"/>
  <c r="A347" i="10"/>
  <c r="B352" i="10"/>
  <c r="A355" i="10"/>
  <c r="B355" i="7" l="1"/>
  <c r="B354" i="7"/>
  <c r="B353" i="7"/>
  <c r="B352" i="7"/>
  <c r="B358" i="7"/>
  <c r="A355" i="7"/>
  <c r="A354" i="7"/>
  <c r="A353" i="7"/>
  <c r="A352" i="7"/>
  <c r="A351" i="7"/>
  <c r="B348" i="7"/>
  <c r="A347" i="7"/>
  <c r="B349" i="7"/>
  <c r="A348" i="7"/>
  <c r="H331" i="7"/>
  <c r="B351" i="7"/>
  <c r="A350" i="7"/>
  <c r="B347" i="7"/>
  <c r="A346" i="7"/>
  <c r="B346" i="7"/>
  <c r="A349" i="7"/>
  <c r="B350" i="7"/>
  <c r="B334" i="7"/>
  <c r="D396" i="6"/>
  <c r="D395" i="6"/>
  <c r="D394" i="6"/>
  <c r="D393" i="6"/>
  <c r="D392" i="6"/>
  <c r="D391" i="6"/>
  <c r="D390" i="6"/>
  <c r="D389" i="6"/>
  <c r="D388" i="6"/>
  <c r="D387" i="6"/>
  <c r="E399" i="6"/>
  <c r="K372" i="6"/>
  <c r="E396" i="6"/>
  <c r="E395" i="6"/>
  <c r="E394" i="6"/>
  <c r="E393" i="6"/>
  <c r="E392" i="6"/>
  <c r="E391" i="6"/>
  <c r="E390" i="6"/>
  <c r="E389" i="6"/>
  <c r="E388" i="6"/>
  <c r="E387" i="6"/>
  <c r="B454" i="6"/>
  <c r="B426" i="6"/>
  <c r="B414" i="6"/>
  <c r="B419" i="6"/>
  <c r="E426" i="6"/>
  <c r="B415" i="6"/>
  <c r="F413" i="6"/>
  <c r="B454" i="12"/>
  <c r="B426" i="12"/>
  <c r="B415" i="12"/>
  <c r="E426" i="12"/>
  <c r="F413" i="12"/>
  <c r="B419" i="12"/>
  <c r="B378" i="7"/>
  <c r="B413" i="7"/>
  <c r="B385" i="7"/>
  <c r="B373" i="7"/>
  <c r="B374" i="7"/>
  <c r="F372" i="7"/>
  <c r="E385" i="7"/>
  <c r="E426" i="11"/>
  <c r="B415" i="11"/>
  <c r="F413" i="11"/>
  <c r="B419" i="11"/>
  <c r="B454" i="11"/>
  <c r="B426" i="11"/>
  <c r="D396" i="12"/>
  <c r="D395" i="12"/>
  <c r="D394" i="12"/>
  <c r="D393" i="12"/>
  <c r="D392" i="12"/>
  <c r="D391" i="12"/>
  <c r="D390" i="12"/>
  <c r="D389" i="12"/>
  <c r="D388" i="12"/>
  <c r="D387" i="12"/>
  <c r="E399" i="12"/>
  <c r="E394" i="12"/>
  <c r="E390" i="12"/>
  <c r="K372" i="12"/>
  <c r="E395" i="12"/>
  <c r="E391" i="12"/>
  <c r="E387" i="12"/>
  <c r="E389" i="12"/>
  <c r="E388" i="12"/>
  <c r="E392" i="12"/>
  <c r="E393" i="12"/>
  <c r="E396" i="12"/>
  <c r="B395" i="11"/>
  <c r="A394" i="11"/>
  <c r="B391" i="11"/>
  <c r="A390" i="11"/>
  <c r="B387" i="11"/>
  <c r="B375" i="11"/>
  <c r="A392" i="11"/>
  <c r="B390" i="11"/>
  <c r="B388" i="11"/>
  <c r="H372" i="11"/>
  <c r="B396" i="11"/>
  <c r="B394" i="11"/>
  <c r="B389" i="11"/>
  <c r="A387" i="11"/>
  <c r="A395" i="11"/>
  <c r="A393" i="11"/>
  <c r="A388" i="11"/>
  <c r="B393" i="11"/>
  <c r="A389" i="11"/>
  <c r="B399" i="11"/>
  <c r="B392" i="11"/>
  <c r="A396" i="11"/>
  <c r="A391" i="11"/>
  <c r="D396" i="10"/>
  <c r="D395" i="10"/>
  <c r="D394" i="10"/>
  <c r="D393" i="10"/>
  <c r="D392" i="10"/>
  <c r="D391" i="10"/>
  <c r="D390" i="10"/>
  <c r="D389" i="10"/>
  <c r="D388" i="10"/>
  <c r="D387" i="10"/>
  <c r="E395" i="10"/>
  <c r="E391" i="10"/>
  <c r="E387" i="10"/>
  <c r="E396" i="10"/>
  <c r="E392" i="10"/>
  <c r="E388" i="10"/>
  <c r="E389" i="10"/>
  <c r="E399" i="10"/>
  <c r="E394" i="10"/>
  <c r="E390" i="10"/>
  <c r="K372" i="10"/>
  <c r="E393" i="10"/>
  <c r="B399" i="10"/>
  <c r="B394" i="10"/>
  <c r="A393" i="10"/>
  <c r="B390" i="10"/>
  <c r="A389" i="10"/>
  <c r="H372" i="10"/>
  <c r="B395" i="10"/>
  <c r="A394" i="10"/>
  <c r="B391" i="10"/>
  <c r="A390" i="10"/>
  <c r="B387" i="10"/>
  <c r="B375" i="10"/>
  <c r="A395" i="10"/>
  <c r="B392" i="10"/>
  <c r="A387" i="10"/>
  <c r="A392" i="10"/>
  <c r="B389" i="10"/>
  <c r="A396" i="10"/>
  <c r="B393" i="10"/>
  <c r="A388" i="10"/>
  <c r="B388" i="10"/>
  <c r="B396" i="10"/>
  <c r="A391" i="10"/>
  <c r="E385" i="5"/>
  <c r="B374" i="5"/>
  <c r="F372" i="5"/>
  <c r="B413" i="5"/>
  <c r="B385" i="5"/>
  <c r="B373" i="5"/>
  <c r="B378" i="5"/>
  <c r="B396" i="6"/>
  <c r="B395" i="6"/>
  <c r="B394" i="6"/>
  <c r="B393" i="6"/>
  <c r="B392" i="6"/>
  <c r="B391" i="6"/>
  <c r="B390" i="6"/>
  <c r="B389" i="6"/>
  <c r="B388" i="6"/>
  <c r="B387" i="6"/>
  <c r="A396" i="6"/>
  <c r="A392" i="6"/>
  <c r="A388" i="6"/>
  <c r="A395" i="6"/>
  <c r="A391" i="6"/>
  <c r="A387" i="6"/>
  <c r="B399" i="6"/>
  <c r="A393" i="6"/>
  <c r="A389" i="6"/>
  <c r="H372" i="6"/>
  <c r="A394" i="6"/>
  <c r="A390" i="6"/>
  <c r="B375" i="6"/>
  <c r="D396" i="9"/>
  <c r="D395" i="9"/>
  <c r="D394" i="9"/>
  <c r="D393" i="9"/>
  <c r="D392" i="9"/>
  <c r="D391" i="9"/>
  <c r="D390" i="9"/>
  <c r="D389" i="9"/>
  <c r="D388" i="9"/>
  <c r="D387" i="9"/>
  <c r="E399" i="9"/>
  <c r="K372" i="9"/>
  <c r="E395" i="9"/>
  <c r="E393" i="9"/>
  <c r="E391" i="9"/>
  <c r="E389" i="9"/>
  <c r="E387" i="9"/>
  <c r="E396" i="9"/>
  <c r="E394" i="9"/>
  <c r="E392" i="9"/>
  <c r="E390" i="9"/>
  <c r="E388" i="9"/>
  <c r="B396" i="9"/>
  <c r="B395" i="9"/>
  <c r="B394" i="9"/>
  <c r="B393" i="9"/>
  <c r="B392" i="9"/>
  <c r="B391" i="9"/>
  <c r="B390" i="9"/>
  <c r="B389" i="9"/>
  <c r="B388" i="9"/>
  <c r="B387" i="9"/>
  <c r="A396" i="9"/>
  <c r="A394" i="9"/>
  <c r="A392" i="9"/>
  <c r="A390" i="9"/>
  <c r="A388" i="9"/>
  <c r="B375" i="9"/>
  <c r="A393" i="9"/>
  <c r="H372" i="9"/>
  <c r="A391" i="9"/>
  <c r="A395" i="9"/>
  <c r="A387" i="9"/>
  <c r="A389" i="9"/>
  <c r="B399" i="9"/>
  <c r="D396" i="8"/>
  <c r="D395" i="8"/>
  <c r="D394" i="8"/>
  <c r="D393" i="8"/>
  <c r="D392" i="8"/>
  <c r="D391" i="8"/>
  <c r="D390" i="8"/>
  <c r="D389" i="8"/>
  <c r="D388" i="8"/>
  <c r="D387" i="8"/>
  <c r="E399" i="8"/>
  <c r="K372" i="8"/>
  <c r="E396" i="8"/>
  <c r="E395" i="8"/>
  <c r="E394" i="8"/>
  <c r="E393" i="8"/>
  <c r="E392" i="8"/>
  <c r="E391" i="8"/>
  <c r="E390" i="8"/>
  <c r="E389" i="8"/>
  <c r="E388" i="8"/>
  <c r="E387" i="8"/>
  <c r="B454" i="8"/>
  <c r="B426" i="8"/>
  <c r="B414" i="8"/>
  <c r="B419" i="8"/>
  <c r="E426" i="8"/>
  <c r="B415" i="8"/>
  <c r="F413" i="8"/>
  <c r="B454" i="10"/>
  <c r="B426" i="10"/>
  <c r="E426" i="10"/>
  <c r="B419" i="10"/>
  <c r="F413" i="10"/>
  <c r="B415" i="10"/>
  <c r="A396" i="12"/>
  <c r="B393" i="12"/>
  <c r="A392" i="12"/>
  <c r="B389" i="12"/>
  <c r="A388" i="12"/>
  <c r="B399" i="12"/>
  <c r="B394" i="12"/>
  <c r="A393" i="12"/>
  <c r="B390" i="12"/>
  <c r="A389" i="12"/>
  <c r="H372" i="12"/>
  <c r="A395" i="12"/>
  <c r="B392" i="12"/>
  <c r="A387" i="12"/>
  <c r="B395" i="12"/>
  <c r="B391" i="12"/>
  <c r="B388" i="12"/>
  <c r="A394" i="12"/>
  <c r="A391" i="12"/>
  <c r="B387" i="12"/>
  <c r="B396" i="12"/>
  <c r="B375" i="12"/>
  <c r="A390" i="12"/>
  <c r="B454" i="9"/>
  <c r="B426" i="9"/>
  <c r="B414" i="9"/>
  <c r="B419" i="9"/>
  <c r="E426" i="9"/>
  <c r="F413" i="9"/>
  <c r="B415" i="9"/>
  <c r="E396" i="11"/>
  <c r="E395" i="11"/>
  <c r="E394" i="11"/>
  <c r="E393" i="11"/>
  <c r="E392" i="11"/>
  <c r="E391" i="11"/>
  <c r="E390" i="11"/>
  <c r="E389" i="11"/>
  <c r="E388" i="11"/>
  <c r="E387" i="11"/>
  <c r="D396" i="11"/>
  <c r="D392" i="11"/>
  <c r="D388" i="11"/>
  <c r="E399" i="11"/>
  <c r="D395" i="11"/>
  <c r="D393" i="11"/>
  <c r="D391" i="11"/>
  <c r="D390" i="11"/>
  <c r="D387" i="11"/>
  <c r="D394" i="11"/>
  <c r="D389" i="11"/>
  <c r="K372" i="11"/>
  <c r="B46" i="2"/>
  <c r="B414" i="11" s="1"/>
  <c r="B332" i="12"/>
  <c r="B358" i="5"/>
  <c r="A355" i="5"/>
  <c r="A354" i="5"/>
  <c r="A353" i="5"/>
  <c r="A352" i="5"/>
  <c r="A351" i="5"/>
  <c r="A350" i="5"/>
  <c r="A349" i="5"/>
  <c r="A348" i="5"/>
  <c r="A347" i="5"/>
  <c r="A346" i="5"/>
  <c r="B334" i="5"/>
  <c r="H331" i="5"/>
  <c r="B353" i="5"/>
  <c r="B349" i="5"/>
  <c r="B351" i="5"/>
  <c r="B352" i="5"/>
  <c r="B348" i="5"/>
  <c r="B355" i="5"/>
  <c r="B347" i="5"/>
  <c r="B354" i="5"/>
  <c r="B350" i="5"/>
  <c r="B346" i="5"/>
  <c r="E355" i="5"/>
  <c r="E354" i="5"/>
  <c r="E353" i="5"/>
  <c r="E352" i="5"/>
  <c r="E351" i="5"/>
  <c r="E350" i="5"/>
  <c r="E349" i="5"/>
  <c r="E348" i="5"/>
  <c r="E347" i="5"/>
  <c r="E346" i="5"/>
  <c r="D355" i="5"/>
  <c r="D354" i="5"/>
  <c r="D353" i="5"/>
  <c r="D352" i="5"/>
  <c r="D351" i="5"/>
  <c r="D350" i="5"/>
  <c r="D349" i="5"/>
  <c r="D348" i="5"/>
  <c r="D347" i="5"/>
  <c r="D346" i="5"/>
  <c r="E358" i="5"/>
  <c r="K331" i="5"/>
  <c r="E358" i="7"/>
  <c r="D355" i="7"/>
  <c r="D354" i="7"/>
  <c r="D353" i="7"/>
  <c r="D352" i="7"/>
  <c r="D351" i="7"/>
  <c r="D350" i="7"/>
  <c r="D349" i="7"/>
  <c r="D348" i="7"/>
  <c r="D347" i="7"/>
  <c r="D346" i="7"/>
  <c r="E353" i="7"/>
  <c r="E349" i="7"/>
  <c r="K331" i="7"/>
  <c r="E352" i="7"/>
  <c r="E350" i="7"/>
  <c r="E346" i="7"/>
  <c r="E354" i="7"/>
  <c r="E348" i="7"/>
  <c r="E355" i="7"/>
  <c r="E347" i="7"/>
  <c r="E351" i="7"/>
  <c r="B373" i="9"/>
  <c r="B396" i="8"/>
  <c r="B395" i="8"/>
  <c r="B394" i="8"/>
  <c r="B393" i="8"/>
  <c r="B392" i="8"/>
  <c r="B391" i="8"/>
  <c r="B390" i="8"/>
  <c r="B389" i="8"/>
  <c r="B388" i="8"/>
  <c r="B387" i="8"/>
  <c r="B399" i="8"/>
  <c r="A393" i="8"/>
  <c r="A389" i="8"/>
  <c r="H372" i="8"/>
  <c r="A396" i="8"/>
  <c r="A392" i="8"/>
  <c r="A388" i="8"/>
  <c r="A394" i="8"/>
  <c r="A390" i="8"/>
  <c r="B375" i="8"/>
  <c r="A391" i="8"/>
  <c r="A387" i="8"/>
  <c r="A395" i="8"/>
  <c r="B399" i="5" l="1"/>
  <c r="A396" i="5"/>
  <c r="A395" i="5"/>
  <c r="A394" i="5"/>
  <c r="A393" i="5"/>
  <c r="A392" i="5"/>
  <c r="A391" i="5"/>
  <c r="A390" i="5"/>
  <c r="A389" i="5"/>
  <c r="A388" i="5"/>
  <c r="A387" i="5"/>
  <c r="B375" i="5"/>
  <c r="H372" i="5"/>
  <c r="B393" i="5"/>
  <c r="B389" i="5"/>
  <c r="B391" i="5"/>
  <c r="B387" i="5"/>
  <c r="B396" i="5"/>
  <c r="B392" i="5"/>
  <c r="B388" i="5"/>
  <c r="B395" i="5"/>
  <c r="B394" i="5"/>
  <c r="B390" i="5"/>
  <c r="E396" i="5"/>
  <c r="E395" i="5"/>
  <c r="E394" i="5"/>
  <c r="E393" i="5"/>
  <c r="E392" i="5"/>
  <c r="E391" i="5"/>
  <c r="E390" i="5"/>
  <c r="E389" i="5"/>
  <c r="E388" i="5"/>
  <c r="E387" i="5"/>
  <c r="D396" i="5"/>
  <c r="D395" i="5"/>
  <c r="D394" i="5"/>
  <c r="D393" i="5"/>
  <c r="D392" i="5"/>
  <c r="D391" i="5"/>
  <c r="D390" i="5"/>
  <c r="D389" i="5"/>
  <c r="D388" i="5"/>
  <c r="D387" i="5"/>
  <c r="E399" i="5"/>
  <c r="K372" i="5"/>
  <c r="B437" i="9"/>
  <c r="B436" i="9"/>
  <c r="B435" i="9"/>
  <c r="B434" i="9"/>
  <c r="B433" i="9"/>
  <c r="B432" i="9"/>
  <c r="B431" i="9"/>
  <c r="B430" i="9"/>
  <c r="B429" i="9"/>
  <c r="B428" i="9"/>
  <c r="B440" i="9"/>
  <c r="A436" i="9"/>
  <c r="A434" i="9"/>
  <c r="A432" i="9"/>
  <c r="A430" i="9"/>
  <c r="A428" i="9"/>
  <c r="H413" i="9"/>
  <c r="A437" i="9"/>
  <c r="A429" i="9"/>
  <c r="A435" i="9"/>
  <c r="B416" i="9"/>
  <c r="A431" i="9"/>
  <c r="A433" i="9"/>
  <c r="D437" i="10"/>
  <c r="D436" i="10"/>
  <c r="D435" i="10"/>
  <c r="D434" i="10"/>
  <c r="D433" i="10"/>
  <c r="D432" i="10"/>
  <c r="D431" i="10"/>
  <c r="D430" i="10"/>
  <c r="D429" i="10"/>
  <c r="D428" i="10"/>
  <c r="E440" i="10"/>
  <c r="E435" i="10"/>
  <c r="E431" i="10"/>
  <c r="K413" i="10"/>
  <c r="E436" i="10"/>
  <c r="E432" i="10"/>
  <c r="E428" i="10"/>
  <c r="E433" i="10"/>
  <c r="E430" i="10"/>
  <c r="E434" i="10"/>
  <c r="E437" i="10"/>
  <c r="E429" i="10"/>
  <c r="E426" i="5"/>
  <c r="B415" i="5"/>
  <c r="F413" i="5"/>
  <c r="B454" i="5"/>
  <c r="B426" i="5"/>
  <c r="B414" i="5"/>
  <c r="B419" i="5"/>
  <c r="B495" i="10"/>
  <c r="B467" i="10"/>
  <c r="B456" i="10"/>
  <c r="E467" i="10"/>
  <c r="F454" i="10"/>
  <c r="B460" i="10"/>
  <c r="B50" i="2"/>
  <c r="B455" i="10" s="1"/>
  <c r="B373" i="12"/>
  <c r="E467" i="11"/>
  <c r="B456" i="11"/>
  <c r="F454" i="11"/>
  <c r="B467" i="11"/>
  <c r="B455" i="11"/>
  <c r="B495" i="11"/>
  <c r="B460" i="11"/>
  <c r="E437" i="11"/>
  <c r="E436" i="11"/>
  <c r="E435" i="11"/>
  <c r="E434" i="11"/>
  <c r="E433" i="11"/>
  <c r="E432" i="11"/>
  <c r="E431" i="11"/>
  <c r="E430" i="11"/>
  <c r="E429" i="11"/>
  <c r="E428" i="11"/>
  <c r="D436" i="11"/>
  <c r="D432" i="11"/>
  <c r="D428" i="11"/>
  <c r="D437" i="11"/>
  <c r="D430" i="11"/>
  <c r="D433" i="11"/>
  <c r="D431" i="11"/>
  <c r="D435" i="11"/>
  <c r="K413" i="11"/>
  <c r="D434" i="11"/>
  <c r="D429" i="11"/>
  <c r="E440" i="11"/>
  <c r="B437" i="6"/>
  <c r="B436" i="6"/>
  <c r="B435" i="6"/>
  <c r="B434" i="6"/>
  <c r="B433" i="6"/>
  <c r="B432" i="6"/>
  <c r="B431" i="6"/>
  <c r="B430" i="6"/>
  <c r="B429" i="6"/>
  <c r="B428" i="6"/>
  <c r="A436" i="6"/>
  <c r="A432" i="6"/>
  <c r="A428" i="6"/>
  <c r="A435" i="6"/>
  <c r="A431" i="6"/>
  <c r="B416" i="6"/>
  <c r="A437" i="6"/>
  <c r="A433" i="6"/>
  <c r="A429" i="6"/>
  <c r="H413" i="6"/>
  <c r="A434" i="6"/>
  <c r="B440" i="6"/>
  <c r="A430" i="6"/>
  <c r="D437" i="9"/>
  <c r="D436" i="9"/>
  <c r="D435" i="9"/>
  <c r="D434" i="9"/>
  <c r="D433" i="9"/>
  <c r="D432" i="9"/>
  <c r="D431" i="9"/>
  <c r="D430" i="9"/>
  <c r="D429" i="9"/>
  <c r="D428" i="9"/>
  <c r="E440" i="9"/>
  <c r="K413" i="9"/>
  <c r="E437" i="9"/>
  <c r="E435" i="9"/>
  <c r="E433" i="9"/>
  <c r="E431" i="9"/>
  <c r="E429" i="9"/>
  <c r="E436" i="9"/>
  <c r="E434" i="9"/>
  <c r="E432" i="9"/>
  <c r="E430" i="9"/>
  <c r="E428" i="9"/>
  <c r="B495" i="9"/>
  <c r="B467" i="9"/>
  <c r="B455" i="9"/>
  <c r="B460" i="9"/>
  <c r="B456" i="9"/>
  <c r="E467" i="9"/>
  <c r="F454" i="9"/>
  <c r="B414" i="10"/>
  <c r="B437" i="8"/>
  <c r="B436" i="8"/>
  <c r="B435" i="8"/>
  <c r="B434" i="8"/>
  <c r="B433" i="8"/>
  <c r="B432" i="8"/>
  <c r="B431" i="8"/>
  <c r="B430" i="8"/>
  <c r="B429" i="8"/>
  <c r="B428" i="8"/>
  <c r="A437" i="8"/>
  <c r="A433" i="8"/>
  <c r="A429" i="8"/>
  <c r="A436" i="8"/>
  <c r="A432" i="8"/>
  <c r="A428" i="8"/>
  <c r="B440" i="8"/>
  <c r="A434" i="8"/>
  <c r="A430" i="8"/>
  <c r="H413" i="8"/>
  <c r="A435" i="8"/>
  <c r="A431" i="8"/>
  <c r="B416" i="8"/>
  <c r="E399" i="7"/>
  <c r="K372" i="7"/>
  <c r="D396" i="7"/>
  <c r="D395" i="7"/>
  <c r="D394" i="7"/>
  <c r="D393" i="7"/>
  <c r="D392" i="7"/>
  <c r="D391" i="7"/>
  <c r="D390" i="7"/>
  <c r="D389" i="7"/>
  <c r="D388" i="7"/>
  <c r="D387" i="7"/>
  <c r="E393" i="7"/>
  <c r="E389" i="7"/>
  <c r="E396" i="7"/>
  <c r="E392" i="7"/>
  <c r="E388" i="7"/>
  <c r="E394" i="7"/>
  <c r="E390" i="7"/>
  <c r="E395" i="7"/>
  <c r="E387" i="7"/>
  <c r="E391" i="7"/>
  <c r="B396" i="7"/>
  <c r="B395" i="7"/>
  <c r="B394" i="7"/>
  <c r="B393" i="7"/>
  <c r="B392" i="7"/>
  <c r="B391" i="7"/>
  <c r="B390" i="7"/>
  <c r="B389" i="7"/>
  <c r="B388" i="7"/>
  <c r="B387" i="7"/>
  <c r="B399" i="7"/>
  <c r="A396" i="7"/>
  <c r="A395" i="7"/>
  <c r="A394" i="7"/>
  <c r="A393" i="7"/>
  <c r="A392" i="7"/>
  <c r="A391" i="7"/>
  <c r="A390" i="7"/>
  <c r="A389" i="7"/>
  <c r="A388" i="7"/>
  <c r="A387" i="7"/>
  <c r="B375" i="7"/>
  <c r="H372" i="7"/>
  <c r="B437" i="12"/>
  <c r="A436" i="12"/>
  <c r="B433" i="12"/>
  <c r="A432" i="12"/>
  <c r="B429" i="12"/>
  <c r="A428" i="12"/>
  <c r="A437" i="12"/>
  <c r="B434" i="12"/>
  <c r="A433" i="12"/>
  <c r="B430" i="12"/>
  <c r="A429" i="12"/>
  <c r="B436" i="12"/>
  <c r="A431" i="12"/>
  <c r="B428" i="12"/>
  <c r="A434" i="12"/>
  <c r="A430" i="12"/>
  <c r="B416" i="12"/>
  <c r="H413" i="12"/>
  <c r="B440" i="12"/>
  <c r="B431" i="12"/>
  <c r="A435" i="12"/>
  <c r="B435" i="12"/>
  <c r="B432" i="12"/>
  <c r="D437" i="6"/>
  <c r="D436" i="6"/>
  <c r="D435" i="6"/>
  <c r="D434" i="6"/>
  <c r="D433" i="6"/>
  <c r="D432" i="6"/>
  <c r="D431" i="6"/>
  <c r="D430" i="6"/>
  <c r="D429" i="6"/>
  <c r="D428" i="6"/>
  <c r="E440" i="6"/>
  <c r="K413" i="6"/>
  <c r="E437" i="6"/>
  <c r="E436" i="6"/>
  <c r="E435" i="6"/>
  <c r="E434" i="6"/>
  <c r="E433" i="6"/>
  <c r="E432" i="6"/>
  <c r="E431" i="6"/>
  <c r="E430" i="6"/>
  <c r="E429" i="6"/>
  <c r="E428" i="6"/>
  <c r="B495" i="6"/>
  <c r="B467" i="6"/>
  <c r="B455" i="6"/>
  <c r="B460" i="6"/>
  <c r="E467" i="6"/>
  <c r="B456" i="6"/>
  <c r="F454" i="6"/>
  <c r="A437" i="10"/>
  <c r="B434" i="10"/>
  <c r="A433" i="10"/>
  <c r="B430" i="10"/>
  <c r="A429" i="10"/>
  <c r="B440" i="10"/>
  <c r="B435" i="10"/>
  <c r="A434" i="10"/>
  <c r="B431" i="10"/>
  <c r="A430" i="10"/>
  <c r="H413" i="10"/>
  <c r="B436" i="10"/>
  <c r="A431" i="10"/>
  <c r="B428" i="10"/>
  <c r="A436" i="10"/>
  <c r="B433" i="10"/>
  <c r="A428" i="10"/>
  <c r="B437" i="10"/>
  <c r="A432" i="10"/>
  <c r="B429" i="10"/>
  <c r="B416" i="10"/>
  <c r="A435" i="10"/>
  <c r="B432" i="10"/>
  <c r="D437" i="8"/>
  <c r="D436" i="8"/>
  <c r="D435" i="8"/>
  <c r="D434" i="8"/>
  <c r="D433" i="8"/>
  <c r="D432" i="8"/>
  <c r="D431" i="8"/>
  <c r="D430" i="8"/>
  <c r="D429" i="8"/>
  <c r="D428" i="8"/>
  <c r="E440" i="8"/>
  <c r="K413" i="8"/>
  <c r="E437" i="8"/>
  <c r="E436" i="8"/>
  <c r="E435" i="8"/>
  <c r="E434" i="8"/>
  <c r="E433" i="8"/>
  <c r="E432" i="8"/>
  <c r="E431" i="8"/>
  <c r="E430" i="8"/>
  <c r="E429" i="8"/>
  <c r="E428" i="8"/>
  <c r="B495" i="8"/>
  <c r="B467" i="8"/>
  <c r="B455" i="8"/>
  <c r="B460" i="8"/>
  <c r="E467" i="8"/>
  <c r="B456" i="8"/>
  <c r="F454" i="8"/>
  <c r="B440" i="11"/>
  <c r="B435" i="11"/>
  <c r="A434" i="11"/>
  <c r="B431" i="11"/>
  <c r="A430" i="11"/>
  <c r="H413" i="11"/>
  <c r="A436" i="11"/>
  <c r="B434" i="11"/>
  <c r="B432" i="11"/>
  <c r="A429" i="11"/>
  <c r="B416" i="11"/>
  <c r="B436" i="11"/>
  <c r="B429" i="11"/>
  <c r="B437" i="11"/>
  <c r="A435" i="11"/>
  <c r="A433" i="11"/>
  <c r="B430" i="11"/>
  <c r="A428" i="11"/>
  <c r="A431" i="11"/>
  <c r="A437" i="11"/>
  <c r="A432" i="11"/>
  <c r="B433" i="11"/>
  <c r="B428" i="11"/>
  <c r="B419" i="7"/>
  <c r="B454" i="7"/>
  <c r="B426" i="7"/>
  <c r="B414" i="7"/>
  <c r="F413" i="7"/>
  <c r="B415" i="7"/>
  <c r="E426" i="7"/>
  <c r="D437" i="12"/>
  <c r="D436" i="12"/>
  <c r="D435" i="12"/>
  <c r="D434" i="12"/>
  <c r="D433" i="12"/>
  <c r="D432" i="12"/>
  <c r="D431" i="12"/>
  <c r="D430" i="12"/>
  <c r="D429" i="12"/>
  <c r="D428" i="12"/>
  <c r="E434" i="12"/>
  <c r="E430" i="12"/>
  <c r="E440" i="12"/>
  <c r="E435" i="12"/>
  <c r="E431" i="12"/>
  <c r="K413" i="12"/>
  <c r="E433" i="12"/>
  <c r="E437" i="12"/>
  <c r="E436" i="12"/>
  <c r="E432" i="12"/>
  <c r="E429" i="12"/>
  <c r="E428" i="12"/>
  <c r="B467" i="12"/>
  <c r="F454" i="12"/>
  <c r="B456" i="12"/>
  <c r="E467" i="12"/>
  <c r="B460" i="12"/>
  <c r="B478" i="10" l="1"/>
  <c r="A477" i="10"/>
  <c r="B474" i="10"/>
  <c r="A473" i="10"/>
  <c r="B470" i="10"/>
  <c r="A469" i="10"/>
  <c r="A478" i="10"/>
  <c r="B475" i="10"/>
  <c r="A474" i="10"/>
  <c r="B471" i="10"/>
  <c r="A470" i="10"/>
  <c r="A475" i="10"/>
  <c r="B472" i="10"/>
  <c r="H454" i="10"/>
  <c r="B477" i="10"/>
  <c r="A472" i="10"/>
  <c r="B469" i="10"/>
  <c r="A476" i="10"/>
  <c r="B473" i="10"/>
  <c r="B457" i="10"/>
  <c r="B476" i="10"/>
  <c r="B481" i="10"/>
  <c r="A471" i="10"/>
  <c r="E437" i="5"/>
  <c r="E436" i="5"/>
  <c r="E435" i="5"/>
  <c r="E434" i="5"/>
  <c r="E433" i="5"/>
  <c r="E432" i="5"/>
  <c r="E431" i="5"/>
  <c r="E430" i="5"/>
  <c r="E429" i="5"/>
  <c r="E428" i="5"/>
  <c r="D437" i="5"/>
  <c r="D436" i="5"/>
  <c r="D435" i="5"/>
  <c r="D434" i="5"/>
  <c r="D433" i="5"/>
  <c r="D432" i="5"/>
  <c r="D431" i="5"/>
  <c r="D430" i="5"/>
  <c r="D429" i="5"/>
  <c r="D428" i="5"/>
  <c r="E440" i="5"/>
  <c r="K413" i="5"/>
  <c r="E440" i="7"/>
  <c r="K413" i="7"/>
  <c r="D437" i="7"/>
  <c r="D436" i="7"/>
  <c r="D435" i="7"/>
  <c r="D434" i="7"/>
  <c r="D433" i="7"/>
  <c r="D432" i="7"/>
  <c r="D431" i="7"/>
  <c r="D430" i="7"/>
  <c r="D429" i="7"/>
  <c r="D428" i="7"/>
  <c r="E437" i="7"/>
  <c r="E433" i="7"/>
  <c r="E429" i="7"/>
  <c r="E436" i="7"/>
  <c r="E432" i="7"/>
  <c r="E428" i="7"/>
  <c r="E434" i="7"/>
  <c r="E430" i="7"/>
  <c r="E431" i="7"/>
  <c r="E435" i="7"/>
  <c r="D478" i="8"/>
  <c r="D477" i="8"/>
  <c r="D476" i="8"/>
  <c r="D475" i="8"/>
  <c r="D474" i="8"/>
  <c r="D473" i="8"/>
  <c r="D472" i="8"/>
  <c r="D471" i="8"/>
  <c r="D470" i="8"/>
  <c r="D469" i="8"/>
  <c r="E481" i="8"/>
  <c r="K454" i="8"/>
  <c r="E478" i="8"/>
  <c r="E477" i="8"/>
  <c r="E476" i="8"/>
  <c r="E475" i="8"/>
  <c r="E474" i="8"/>
  <c r="E473" i="8"/>
  <c r="E472" i="8"/>
  <c r="E471" i="8"/>
  <c r="E470" i="8"/>
  <c r="E469" i="8"/>
  <c r="B508" i="8"/>
  <c r="B496" i="8"/>
  <c r="B501" i="8"/>
  <c r="E508" i="8"/>
  <c r="B497" i="8"/>
  <c r="F495" i="8"/>
  <c r="D478" i="6"/>
  <c r="D477" i="6"/>
  <c r="D476" i="6"/>
  <c r="D475" i="6"/>
  <c r="D474" i="6"/>
  <c r="D473" i="6"/>
  <c r="D472" i="6"/>
  <c r="D471" i="6"/>
  <c r="D470" i="6"/>
  <c r="D469" i="6"/>
  <c r="E481" i="6"/>
  <c r="K454" i="6"/>
  <c r="E478" i="6"/>
  <c r="E477" i="6"/>
  <c r="E476" i="6"/>
  <c r="E475" i="6"/>
  <c r="E474" i="6"/>
  <c r="E473" i="6"/>
  <c r="E472" i="6"/>
  <c r="E471" i="6"/>
  <c r="E470" i="6"/>
  <c r="E469" i="6"/>
  <c r="B508" i="6"/>
  <c r="B496" i="6"/>
  <c r="B501" i="6"/>
  <c r="E508" i="6"/>
  <c r="B497" i="6"/>
  <c r="F495" i="6"/>
  <c r="D478" i="9"/>
  <c r="D477" i="9"/>
  <c r="D476" i="9"/>
  <c r="D475" i="9"/>
  <c r="D474" i="9"/>
  <c r="D473" i="9"/>
  <c r="D472" i="9"/>
  <c r="D471" i="9"/>
  <c r="D470" i="9"/>
  <c r="D469" i="9"/>
  <c r="E481" i="9"/>
  <c r="K454" i="9"/>
  <c r="E477" i="9"/>
  <c r="E475" i="9"/>
  <c r="E473" i="9"/>
  <c r="E471" i="9"/>
  <c r="E469" i="9"/>
  <c r="E478" i="9"/>
  <c r="E476" i="9"/>
  <c r="E474" i="9"/>
  <c r="E472" i="9"/>
  <c r="E470" i="9"/>
  <c r="D478" i="12"/>
  <c r="D477" i="12"/>
  <c r="D476" i="12"/>
  <c r="D475" i="12"/>
  <c r="D474" i="12"/>
  <c r="D473" i="12"/>
  <c r="D472" i="12"/>
  <c r="D471" i="12"/>
  <c r="D470" i="12"/>
  <c r="D469" i="12"/>
  <c r="E478" i="12"/>
  <c r="E474" i="12"/>
  <c r="E470" i="12"/>
  <c r="E475" i="12"/>
  <c r="E471" i="12"/>
  <c r="E477" i="12"/>
  <c r="E469" i="12"/>
  <c r="E481" i="12"/>
  <c r="E472" i="12"/>
  <c r="E473" i="12"/>
  <c r="E476" i="12"/>
  <c r="K454" i="12"/>
  <c r="B460" i="7"/>
  <c r="B495" i="7"/>
  <c r="B467" i="7"/>
  <c r="B455" i="7"/>
  <c r="E467" i="7"/>
  <c r="F454" i="7"/>
  <c r="B456" i="7"/>
  <c r="E508" i="11"/>
  <c r="B497" i="11"/>
  <c r="F495" i="11"/>
  <c r="B536" i="11"/>
  <c r="B508" i="11"/>
  <c r="B501" i="11"/>
  <c r="E478" i="11"/>
  <c r="E477" i="11"/>
  <c r="E476" i="11"/>
  <c r="E475" i="11"/>
  <c r="E474" i="11"/>
  <c r="E473" i="11"/>
  <c r="E472" i="11"/>
  <c r="E471" i="11"/>
  <c r="E470" i="11"/>
  <c r="E469" i="11"/>
  <c r="E481" i="11"/>
  <c r="D476" i="11"/>
  <c r="D472" i="11"/>
  <c r="K454" i="11"/>
  <c r="D474" i="11"/>
  <c r="D478" i="11"/>
  <c r="D473" i="11"/>
  <c r="D471" i="11"/>
  <c r="D477" i="11"/>
  <c r="D469" i="11"/>
  <c r="D470" i="11"/>
  <c r="D475" i="11"/>
  <c r="B440" i="5"/>
  <c r="A437" i="5"/>
  <c r="A436" i="5"/>
  <c r="A435" i="5"/>
  <c r="A434" i="5"/>
  <c r="A433" i="5"/>
  <c r="A432" i="5"/>
  <c r="A431" i="5"/>
  <c r="A430" i="5"/>
  <c r="A429" i="5"/>
  <c r="A428" i="5"/>
  <c r="B416" i="5"/>
  <c r="H413" i="5"/>
  <c r="B437" i="5"/>
  <c r="B433" i="5"/>
  <c r="B429" i="5"/>
  <c r="B435" i="5"/>
  <c r="B436" i="5"/>
  <c r="B432" i="5"/>
  <c r="B428" i="5"/>
  <c r="B431" i="5"/>
  <c r="B434" i="5"/>
  <c r="B430" i="5"/>
  <c r="A478" i="11"/>
  <c r="B475" i="11"/>
  <c r="A474" i="11"/>
  <c r="B471" i="11"/>
  <c r="A470" i="11"/>
  <c r="B478" i="11"/>
  <c r="B476" i="11"/>
  <c r="A473" i="11"/>
  <c r="A471" i="11"/>
  <c r="B469" i="11"/>
  <c r="A476" i="11"/>
  <c r="A469" i="11"/>
  <c r="B477" i="11"/>
  <c r="A475" i="11"/>
  <c r="B472" i="11"/>
  <c r="B470" i="11"/>
  <c r="B457" i="11"/>
  <c r="B473" i="11"/>
  <c r="A477" i="11"/>
  <c r="A472" i="11"/>
  <c r="H454" i="11"/>
  <c r="B481" i="11"/>
  <c r="B474" i="11"/>
  <c r="D478" i="10"/>
  <c r="D477" i="10"/>
  <c r="D476" i="10"/>
  <c r="D475" i="10"/>
  <c r="D474" i="10"/>
  <c r="D473" i="10"/>
  <c r="D472" i="10"/>
  <c r="D471" i="10"/>
  <c r="D470" i="10"/>
  <c r="D469" i="10"/>
  <c r="E475" i="10"/>
  <c r="E471" i="10"/>
  <c r="E481" i="10"/>
  <c r="E476" i="10"/>
  <c r="E472" i="10"/>
  <c r="K454" i="10"/>
  <c r="E477" i="10"/>
  <c r="E469" i="10"/>
  <c r="E474" i="10"/>
  <c r="E478" i="10"/>
  <c r="E470" i="10"/>
  <c r="E473" i="10"/>
  <c r="B508" i="10"/>
  <c r="F495" i="10"/>
  <c r="B497" i="10"/>
  <c r="B536" i="10"/>
  <c r="B501" i="10"/>
  <c r="E508" i="10"/>
  <c r="B495" i="5"/>
  <c r="E467" i="5"/>
  <c r="B456" i="5"/>
  <c r="F454" i="5"/>
  <c r="B467" i="5"/>
  <c r="B455" i="5"/>
  <c r="B460" i="5"/>
  <c r="B478" i="8"/>
  <c r="B477" i="8"/>
  <c r="B476" i="8"/>
  <c r="B475" i="8"/>
  <c r="B474" i="8"/>
  <c r="B473" i="8"/>
  <c r="B472" i="8"/>
  <c r="B471" i="8"/>
  <c r="B470" i="8"/>
  <c r="B469" i="8"/>
  <c r="A477" i="8"/>
  <c r="A473" i="8"/>
  <c r="A469" i="8"/>
  <c r="A476" i="8"/>
  <c r="A472" i="8"/>
  <c r="B457" i="8"/>
  <c r="A478" i="8"/>
  <c r="A474" i="8"/>
  <c r="A470" i="8"/>
  <c r="B481" i="8"/>
  <c r="A475" i="8"/>
  <c r="H454" i="8"/>
  <c r="A471" i="8"/>
  <c r="B478" i="6"/>
  <c r="B477" i="6"/>
  <c r="B476" i="6"/>
  <c r="B475" i="6"/>
  <c r="B474" i="6"/>
  <c r="B473" i="6"/>
  <c r="B472" i="6"/>
  <c r="B471" i="6"/>
  <c r="B470" i="6"/>
  <c r="B469" i="6"/>
  <c r="A476" i="6"/>
  <c r="A472" i="6"/>
  <c r="B457" i="6"/>
  <c r="B481" i="6"/>
  <c r="A475" i="6"/>
  <c r="A471" i="6"/>
  <c r="H454" i="6"/>
  <c r="A477" i="6"/>
  <c r="A473" i="6"/>
  <c r="A469" i="6"/>
  <c r="A470" i="6"/>
  <c r="A478" i="6"/>
  <c r="A474" i="6"/>
  <c r="B437" i="7"/>
  <c r="B436" i="7"/>
  <c r="B435" i="7"/>
  <c r="B434" i="7"/>
  <c r="B433" i="7"/>
  <c r="B432" i="7"/>
  <c r="B431" i="7"/>
  <c r="B430" i="7"/>
  <c r="B429" i="7"/>
  <c r="B428" i="7"/>
  <c r="B440" i="7"/>
  <c r="A437" i="7"/>
  <c r="A436" i="7"/>
  <c r="A435" i="7"/>
  <c r="A434" i="7"/>
  <c r="A433" i="7"/>
  <c r="A432" i="7"/>
  <c r="A431" i="7"/>
  <c r="A430" i="7"/>
  <c r="A429" i="7"/>
  <c r="A428" i="7"/>
  <c r="B416" i="7"/>
  <c r="H413" i="7"/>
  <c r="B478" i="9"/>
  <c r="B477" i="9"/>
  <c r="B476" i="9"/>
  <c r="B475" i="9"/>
  <c r="B474" i="9"/>
  <c r="B473" i="9"/>
  <c r="B472" i="9"/>
  <c r="B471" i="9"/>
  <c r="B470" i="9"/>
  <c r="B469" i="9"/>
  <c r="A478" i="9"/>
  <c r="A476" i="9"/>
  <c r="A474" i="9"/>
  <c r="A472" i="9"/>
  <c r="A470" i="9"/>
  <c r="B457" i="9"/>
  <c r="A473" i="9"/>
  <c r="B481" i="9"/>
  <c r="A471" i="9"/>
  <c r="A475" i="9"/>
  <c r="H454" i="9"/>
  <c r="A469" i="9"/>
  <c r="A477" i="9"/>
  <c r="B477" i="12"/>
  <c r="A476" i="12"/>
  <c r="B473" i="12"/>
  <c r="A472" i="12"/>
  <c r="B469" i="12"/>
  <c r="B457" i="12"/>
  <c r="B478" i="12"/>
  <c r="A477" i="12"/>
  <c r="B474" i="12"/>
  <c r="A473" i="12"/>
  <c r="B470" i="12"/>
  <c r="A469" i="12"/>
  <c r="A475" i="12"/>
  <c r="B472" i="12"/>
  <c r="H454" i="12"/>
  <c r="B476" i="12"/>
  <c r="B481" i="12"/>
  <c r="B475" i="12"/>
  <c r="B471" i="12"/>
  <c r="A470" i="12"/>
  <c r="A478" i="12"/>
  <c r="A471" i="12"/>
  <c r="A474" i="12"/>
  <c r="B536" i="9"/>
  <c r="B508" i="9"/>
  <c r="B501" i="9"/>
  <c r="E508" i="9"/>
  <c r="F495" i="9"/>
  <c r="B497" i="9"/>
  <c r="B54" i="2"/>
  <c r="B496" i="11" s="1"/>
  <c r="B414" i="12"/>
  <c r="B519" i="11" l="1"/>
  <c r="A518" i="11"/>
  <c r="B515" i="11"/>
  <c r="A514" i="11"/>
  <c r="B511" i="11"/>
  <c r="A510" i="11"/>
  <c r="A517" i="11"/>
  <c r="A515" i="11"/>
  <c r="B513" i="11"/>
  <c r="H495" i="11"/>
  <c r="B518" i="11"/>
  <c r="A516" i="11"/>
  <c r="A511" i="11"/>
  <c r="B498" i="11"/>
  <c r="B517" i="11"/>
  <c r="B512" i="11"/>
  <c r="B510" i="11"/>
  <c r="B522" i="11"/>
  <c r="A519" i="11"/>
  <c r="B514" i="11"/>
  <c r="B516" i="11"/>
  <c r="A512" i="11"/>
  <c r="A513" i="11"/>
  <c r="E481" i="7"/>
  <c r="K454" i="7"/>
  <c r="D478" i="7"/>
  <c r="D477" i="7"/>
  <c r="D476" i="7"/>
  <c r="D475" i="7"/>
  <c r="D474" i="7"/>
  <c r="D473" i="7"/>
  <c r="D472" i="7"/>
  <c r="D471" i="7"/>
  <c r="D470" i="7"/>
  <c r="D469" i="7"/>
  <c r="E477" i="7"/>
  <c r="E473" i="7"/>
  <c r="E469" i="7"/>
  <c r="E476" i="7"/>
  <c r="E472" i="7"/>
  <c r="E478" i="7"/>
  <c r="E474" i="7"/>
  <c r="E470" i="7"/>
  <c r="E471" i="7"/>
  <c r="E475" i="7"/>
  <c r="B549" i="10"/>
  <c r="E549" i="10"/>
  <c r="F536" i="10"/>
  <c r="B538" i="10"/>
  <c r="B542" i="10"/>
  <c r="B536" i="5"/>
  <c r="B508" i="5"/>
  <c r="B496" i="5"/>
  <c r="E508" i="5"/>
  <c r="F495" i="5"/>
  <c r="B501" i="5"/>
  <c r="B497" i="5"/>
  <c r="E519" i="11"/>
  <c r="E518" i="11"/>
  <c r="E517" i="11"/>
  <c r="E516" i="11"/>
  <c r="E515" i="11"/>
  <c r="E514" i="11"/>
  <c r="E513" i="11"/>
  <c r="E512" i="11"/>
  <c r="E511" i="11"/>
  <c r="E510" i="11"/>
  <c r="D516" i="11"/>
  <c r="D512" i="11"/>
  <c r="E522" i="11"/>
  <c r="D518" i="11"/>
  <c r="D511" i="11"/>
  <c r="D513" i="11"/>
  <c r="D519" i="11"/>
  <c r="D514" i="11"/>
  <c r="D515" i="11"/>
  <c r="D510" i="11"/>
  <c r="D517" i="11"/>
  <c r="K495" i="11"/>
  <c r="B58" i="2"/>
  <c r="B537" i="10" s="1"/>
  <c r="B455" i="12"/>
  <c r="D478" i="5"/>
  <c r="D477" i="5"/>
  <c r="E476" i="5"/>
  <c r="E475" i="5"/>
  <c r="E474" i="5"/>
  <c r="E473" i="5"/>
  <c r="E472" i="5"/>
  <c r="E471" i="5"/>
  <c r="E470" i="5"/>
  <c r="E469" i="5"/>
  <c r="E481" i="5"/>
  <c r="E477" i="5"/>
  <c r="D476" i="5"/>
  <c r="D475" i="5"/>
  <c r="D474" i="5"/>
  <c r="D473" i="5"/>
  <c r="D472" i="5"/>
  <c r="D471" i="5"/>
  <c r="D470" i="5"/>
  <c r="D469" i="5"/>
  <c r="K454" i="5"/>
  <c r="E478" i="5"/>
  <c r="B496" i="9"/>
  <c r="B519" i="9"/>
  <c r="B518" i="9"/>
  <c r="B517" i="9"/>
  <c r="B516" i="9"/>
  <c r="B515" i="9"/>
  <c r="B514" i="9"/>
  <c r="B513" i="9"/>
  <c r="B512" i="9"/>
  <c r="B511" i="9"/>
  <c r="B510" i="9"/>
  <c r="B522" i="9"/>
  <c r="A518" i="9"/>
  <c r="A516" i="9"/>
  <c r="A514" i="9"/>
  <c r="A512" i="9"/>
  <c r="A510" i="9"/>
  <c r="H495" i="9"/>
  <c r="A517" i="9"/>
  <c r="B498" i="9"/>
  <c r="A515" i="9"/>
  <c r="A519" i="9"/>
  <c r="A511" i="9"/>
  <c r="A513" i="9"/>
  <c r="E549" i="11"/>
  <c r="B538" i="11"/>
  <c r="F536" i="11"/>
  <c r="B542" i="11"/>
  <c r="B537" i="11"/>
  <c r="B549" i="11"/>
  <c r="B478" i="7"/>
  <c r="B477" i="7"/>
  <c r="B476" i="7"/>
  <c r="B475" i="7"/>
  <c r="B474" i="7"/>
  <c r="B473" i="7"/>
  <c r="B472" i="7"/>
  <c r="B471" i="7"/>
  <c r="B470" i="7"/>
  <c r="B469" i="7"/>
  <c r="B481" i="7"/>
  <c r="A478" i="7"/>
  <c r="A477" i="7"/>
  <c r="A476" i="7"/>
  <c r="A475" i="7"/>
  <c r="A474" i="7"/>
  <c r="A473" i="7"/>
  <c r="A472" i="7"/>
  <c r="A471" i="7"/>
  <c r="A470" i="7"/>
  <c r="A469" i="7"/>
  <c r="B457" i="7"/>
  <c r="H454" i="7"/>
  <c r="B519" i="6"/>
  <c r="B518" i="6"/>
  <c r="B517" i="6"/>
  <c r="B516" i="6"/>
  <c r="B515" i="6"/>
  <c r="B514" i="6"/>
  <c r="B513" i="6"/>
  <c r="B512" i="6"/>
  <c r="B511" i="6"/>
  <c r="B510" i="6"/>
  <c r="B522" i="6"/>
  <c r="A516" i="6"/>
  <c r="A512" i="6"/>
  <c r="H495" i="6"/>
  <c r="A519" i="6"/>
  <c r="A515" i="6"/>
  <c r="A511" i="6"/>
  <c r="A517" i="6"/>
  <c r="A513" i="6"/>
  <c r="B498" i="6"/>
  <c r="A514" i="6"/>
  <c r="A510" i="6"/>
  <c r="A518" i="6"/>
  <c r="A519" i="8"/>
  <c r="B522" i="8"/>
  <c r="B518" i="8"/>
  <c r="B517" i="8"/>
  <c r="B516" i="8"/>
  <c r="B515" i="8"/>
  <c r="B514" i="8"/>
  <c r="B513" i="8"/>
  <c r="B512" i="8"/>
  <c r="B511" i="8"/>
  <c r="B510" i="8"/>
  <c r="A517" i="8"/>
  <c r="A513" i="8"/>
  <c r="B498" i="8"/>
  <c r="A516" i="8"/>
  <c r="A512" i="8"/>
  <c r="H495" i="8"/>
  <c r="A518" i="8"/>
  <c r="A514" i="8"/>
  <c r="A510" i="8"/>
  <c r="B519" i="8"/>
  <c r="A511" i="8"/>
  <c r="A515" i="8"/>
  <c r="B522" i="10"/>
  <c r="A519" i="10"/>
  <c r="A518" i="10"/>
  <c r="A517" i="10"/>
  <c r="A516" i="10"/>
  <c r="A515" i="10"/>
  <c r="B517" i="10"/>
  <c r="B516" i="10"/>
  <c r="B514" i="10"/>
  <c r="A513" i="10"/>
  <c r="B510" i="10"/>
  <c r="B498" i="10"/>
  <c r="B519" i="10"/>
  <c r="A514" i="10"/>
  <c r="B511" i="10"/>
  <c r="A510" i="10"/>
  <c r="A511" i="10"/>
  <c r="B513" i="10"/>
  <c r="H495" i="10"/>
  <c r="B518" i="10"/>
  <c r="A512" i="10"/>
  <c r="B515" i="10"/>
  <c r="B512" i="10"/>
  <c r="B481" i="5"/>
  <c r="A478" i="5"/>
  <c r="B478" i="5"/>
  <c r="A477" i="5"/>
  <c r="A476" i="5"/>
  <c r="A475" i="5"/>
  <c r="A474" i="5"/>
  <c r="A473" i="5"/>
  <c r="A472" i="5"/>
  <c r="A471" i="5"/>
  <c r="A470" i="5"/>
  <c r="A469" i="5"/>
  <c r="B457" i="5"/>
  <c r="H454" i="5"/>
  <c r="B477" i="5"/>
  <c r="B473" i="5"/>
  <c r="B469" i="5"/>
  <c r="B471" i="5"/>
  <c r="B476" i="5"/>
  <c r="B472" i="5"/>
  <c r="B475" i="5"/>
  <c r="B474" i="5"/>
  <c r="B470" i="5"/>
  <c r="E519" i="10"/>
  <c r="D518" i="10"/>
  <c r="E515" i="10"/>
  <c r="D514" i="10"/>
  <c r="D513" i="10"/>
  <c r="D512" i="10"/>
  <c r="D511" i="10"/>
  <c r="D510" i="10"/>
  <c r="D519" i="10"/>
  <c r="E517" i="10"/>
  <c r="E511" i="10"/>
  <c r="D517" i="10"/>
  <c r="D515" i="10"/>
  <c r="E512" i="10"/>
  <c r="E516" i="10"/>
  <c r="E513" i="10"/>
  <c r="K495" i="10"/>
  <c r="E522" i="10"/>
  <c r="D516" i="10"/>
  <c r="E510" i="10"/>
  <c r="E514" i="10"/>
  <c r="E518" i="10"/>
  <c r="D519" i="9"/>
  <c r="D518" i="9"/>
  <c r="D517" i="9"/>
  <c r="D516" i="9"/>
  <c r="D515" i="9"/>
  <c r="D514" i="9"/>
  <c r="D513" i="9"/>
  <c r="D512" i="9"/>
  <c r="D511" i="9"/>
  <c r="D510" i="9"/>
  <c r="E522" i="9"/>
  <c r="K495" i="9"/>
  <c r="E519" i="9"/>
  <c r="E517" i="9"/>
  <c r="E515" i="9"/>
  <c r="E513" i="9"/>
  <c r="E511" i="9"/>
  <c r="E518" i="9"/>
  <c r="E516" i="9"/>
  <c r="E514" i="9"/>
  <c r="E512" i="9"/>
  <c r="E510" i="9"/>
  <c r="B549" i="9"/>
  <c r="B537" i="9"/>
  <c r="B542" i="9"/>
  <c r="B538" i="9"/>
  <c r="E549" i="9"/>
  <c r="F536" i="9"/>
  <c r="B496" i="10"/>
  <c r="B501" i="7"/>
  <c r="B508" i="7"/>
  <c r="B496" i="7"/>
  <c r="E508" i="7"/>
  <c r="B497" i="7"/>
  <c r="F495" i="7"/>
  <c r="D519" i="6"/>
  <c r="D518" i="6"/>
  <c r="D517" i="6"/>
  <c r="D516" i="6"/>
  <c r="D515" i="6"/>
  <c r="D514" i="6"/>
  <c r="D513" i="6"/>
  <c r="D512" i="6"/>
  <c r="D511" i="6"/>
  <c r="D510" i="6"/>
  <c r="E522" i="6"/>
  <c r="K495" i="6"/>
  <c r="E519" i="6"/>
  <c r="E518" i="6"/>
  <c r="E517" i="6"/>
  <c r="E516" i="6"/>
  <c r="E515" i="6"/>
  <c r="E514" i="6"/>
  <c r="E513" i="6"/>
  <c r="E512" i="6"/>
  <c r="E511" i="6"/>
  <c r="E510" i="6"/>
  <c r="E519" i="8"/>
  <c r="E522" i="8"/>
  <c r="D518" i="8"/>
  <c r="D517" i="8"/>
  <c r="D516" i="8"/>
  <c r="D515" i="8"/>
  <c r="D514" i="8"/>
  <c r="D513" i="8"/>
  <c r="D512" i="8"/>
  <c r="D511" i="8"/>
  <c r="D510" i="8"/>
  <c r="D519" i="8"/>
  <c r="K495" i="8"/>
  <c r="E518" i="8"/>
  <c r="E517" i="8"/>
  <c r="E516" i="8"/>
  <c r="E515" i="8"/>
  <c r="E514" i="8"/>
  <c r="E513" i="8"/>
  <c r="E512" i="8"/>
  <c r="E511" i="8"/>
  <c r="E510" i="8"/>
  <c r="E560" i="11" l="1"/>
  <c r="E559" i="11"/>
  <c r="E558" i="11"/>
  <c r="E557" i="11"/>
  <c r="E556" i="11"/>
  <c r="E555" i="11"/>
  <c r="E554" i="11"/>
  <c r="E553" i="11"/>
  <c r="E552" i="11"/>
  <c r="E551" i="11"/>
  <c r="D559" i="11"/>
  <c r="D555" i="11"/>
  <c r="D560" i="11"/>
  <c r="D556" i="11"/>
  <c r="D552" i="11"/>
  <c r="D554" i="11"/>
  <c r="E563" i="11"/>
  <c r="D557" i="11"/>
  <c r="D553" i="11"/>
  <c r="D558" i="11"/>
  <c r="D551" i="11"/>
  <c r="K536" i="11"/>
  <c r="E522" i="7"/>
  <c r="K495" i="7"/>
  <c r="D519" i="7"/>
  <c r="D518" i="7"/>
  <c r="D517" i="7"/>
  <c r="D516" i="7"/>
  <c r="D515" i="7"/>
  <c r="D514" i="7"/>
  <c r="D513" i="7"/>
  <c r="D512" i="7"/>
  <c r="D511" i="7"/>
  <c r="D510" i="7"/>
  <c r="E517" i="7"/>
  <c r="E513" i="7"/>
  <c r="E516" i="7"/>
  <c r="E512" i="7"/>
  <c r="E518" i="7"/>
  <c r="E514" i="7"/>
  <c r="E510" i="7"/>
  <c r="E515" i="7"/>
  <c r="E511" i="7"/>
  <c r="E519" i="7"/>
  <c r="B542" i="5"/>
  <c r="B549" i="5"/>
  <c r="B537" i="5"/>
  <c r="B538" i="5"/>
  <c r="E549" i="5"/>
  <c r="F536" i="5"/>
  <c r="E563" i="10"/>
  <c r="E559" i="10"/>
  <c r="D558" i="10"/>
  <c r="E555" i="10"/>
  <c r="D554" i="10"/>
  <c r="E551" i="10"/>
  <c r="K536" i="10"/>
  <c r="D556" i="10"/>
  <c r="E554" i="10"/>
  <c r="E552" i="10"/>
  <c r="D559" i="10"/>
  <c r="E557" i="10"/>
  <c r="D552" i="10"/>
  <c r="D555" i="10"/>
  <c r="E558" i="10"/>
  <c r="D551" i="10"/>
  <c r="D560" i="10"/>
  <c r="E556" i="10"/>
  <c r="D553" i="10"/>
  <c r="D557" i="10"/>
  <c r="E553" i="10"/>
  <c r="E560" i="10"/>
  <c r="D519" i="5"/>
  <c r="D518" i="5"/>
  <c r="D517" i="5"/>
  <c r="D516" i="5"/>
  <c r="D515" i="5"/>
  <c r="D514" i="5"/>
  <c r="D513" i="5"/>
  <c r="D512" i="5"/>
  <c r="D511" i="5"/>
  <c r="D510" i="5"/>
  <c r="E519" i="5"/>
  <c r="E517" i="5"/>
  <c r="E515" i="5"/>
  <c r="E513" i="5"/>
  <c r="E511" i="5"/>
  <c r="E522" i="5"/>
  <c r="K495" i="5"/>
  <c r="E512" i="5"/>
  <c r="E518" i="5"/>
  <c r="E510" i="5"/>
  <c r="E516" i="5"/>
  <c r="E514" i="5"/>
  <c r="B519" i="7"/>
  <c r="B518" i="7"/>
  <c r="B517" i="7"/>
  <c r="B516" i="7"/>
  <c r="B515" i="7"/>
  <c r="B514" i="7"/>
  <c r="B513" i="7"/>
  <c r="B512" i="7"/>
  <c r="B511" i="7"/>
  <c r="B510" i="7"/>
  <c r="B522" i="7"/>
  <c r="A519" i="7"/>
  <c r="A518" i="7"/>
  <c r="A517" i="7"/>
  <c r="A516" i="7"/>
  <c r="A515" i="7"/>
  <c r="A514" i="7"/>
  <c r="A513" i="7"/>
  <c r="A512" i="7"/>
  <c r="A511" i="7"/>
  <c r="A510" i="7"/>
  <c r="B498" i="7"/>
  <c r="H495" i="7"/>
  <c r="D560" i="9"/>
  <c r="D559" i="9"/>
  <c r="D558" i="9"/>
  <c r="D557" i="9"/>
  <c r="D556" i="9"/>
  <c r="D555" i="9"/>
  <c r="D554" i="9"/>
  <c r="D553" i="9"/>
  <c r="D552" i="9"/>
  <c r="D551" i="9"/>
  <c r="E563" i="9"/>
  <c r="K536" i="9"/>
  <c r="E559" i="9"/>
  <c r="E557" i="9"/>
  <c r="E555" i="9"/>
  <c r="E553" i="9"/>
  <c r="E551" i="9"/>
  <c r="E560" i="9"/>
  <c r="E558" i="9"/>
  <c r="E556" i="9"/>
  <c r="E554" i="9"/>
  <c r="E552" i="9"/>
  <c r="B560" i="9"/>
  <c r="B559" i="9"/>
  <c r="B558" i="9"/>
  <c r="B557" i="9"/>
  <c r="B556" i="9"/>
  <c r="B555" i="9"/>
  <c r="B554" i="9"/>
  <c r="B553" i="9"/>
  <c r="B552" i="9"/>
  <c r="B551" i="9"/>
  <c r="A560" i="9"/>
  <c r="A558" i="9"/>
  <c r="A556" i="9"/>
  <c r="A554" i="9"/>
  <c r="A552" i="9"/>
  <c r="B539" i="9"/>
  <c r="B563" i="9"/>
  <c r="A553" i="9"/>
  <c r="A559" i="9"/>
  <c r="A551" i="9"/>
  <c r="A555" i="9"/>
  <c r="A557" i="9"/>
  <c r="H536" i="9"/>
  <c r="B563" i="11"/>
  <c r="B558" i="11"/>
  <c r="A557" i="11"/>
  <c r="B554" i="11"/>
  <c r="A553" i="11"/>
  <c r="B559" i="11"/>
  <c r="A558" i="11"/>
  <c r="B555" i="11"/>
  <c r="A554" i="11"/>
  <c r="B551" i="11"/>
  <c r="B539" i="11"/>
  <c r="A560" i="11"/>
  <c r="B557" i="11"/>
  <c r="A552" i="11"/>
  <c r="A551" i="11"/>
  <c r="H536" i="11"/>
  <c r="A559" i="11"/>
  <c r="A556" i="11"/>
  <c r="B552" i="11"/>
  <c r="B560" i="11"/>
  <c r="B553" i="11"/>
  <c r="A555" i="11"/>
  <c r="B556" i="11"/>
  <c r="B563" i="10"/>
  <c r="A560" i="10"/>
  <c r="A559" i="10"/>
  <c r="A558" i="10"/>
  <c r="A557" i="10"/>
  <c r="A556" i="10"/>
  <c r="A555" i="10"/>
  <c r="A554" i="10"/>
  <c r="A553" i="10"/>
  <c r="A552" i="10"/>
  <c r="A551" i="10"/>
  <c r="B539" i="10"/>
  <c r="H536" i="10"/>
  <c r="B557" i="10"/>
  <c r="B553" i="10"/>
  <c r="B560" i="10"/>
  <c r="B558" i="10"/>
  <c r="B551" i="10"/>
  <c r="B556" i="10"/>
  <c r="B554" i="10"/>
  <c r="B559" i="10"/>
  <c r="B552" i="10"/>
  <c r="B555" i="10"/>
  <c r="B522" i="5"/>
  <c r="A519" i="5"/>
  <c r="A518" i="5"/>
  <c r="A517" i="5"/>
  <c r="A516" i="5"/>
  <c r="A515" i="5"/>
  <c r="A514" i="5"/>
  <c r="A513" i="5"/>
  <c r="A512" i="5"/>
  <c r="A511" i="5"/>
  <c r="A510" i="5"/>
  <c r="B498" i="5"/>
  <c r="H495" i="5"/>
  <c r="B519" i="5"/>
  <c r="B517" i="5"/>
  <c r="B515" i="5"/>
  <c r="B513" i="5"/>
  <c r="B511" i="5"/>
  <c r="B518" i="5"/>
  <c r="B516" i="5"/>
  <c r="B514" i="5"/>
  <c r="B512" i="5"/>
  <c r="B510" i="5"/>
  <c r="B560" i="5" l="1"/>
  <c r="B559" i="5"/>
  <c r="B558" i="5"/>
  <c r="B557" i="5"/>
  <c r="B556" i="5"/>
  <c r="B555" i="5"/>
  <c r="B554" i="5"/>
  <c r="B553" i="5"/>
  <c r="B552" i="5"/>
  <c r="B551" i="5"/>
  <c r="B563" i="5"/>
  <c r="A560" i="5"/>
  <c r="A559" i="5"/>
  <c r="A558" i="5"/>
  <c r="A557" i="5"/>
  <c r="A556" i="5"/>
  <c r="A555" i="5"/>
  <c r="A554" i="5"/>
  <c r="A553" i="5"/>
  <c r="A552" i="5"/>
  <c r="A551" i="5"/>
  <c r="B539" i="5"/>
  <c r="H536" i="5"/>
  <c r="E563" i="5"/>
  <c r="D560" i="5"/>
  <c r="D559" i="5"/>
  <c r="D558" i="5"/>
  <c r="D557" i="5"/>
  <c r="D556" i="5"/>
  <c r="D555" i="5"/>
  <c r="D554" i="5"/>
  <c r="D553" i="5"/>
  <c r="D552" i="5"/>
  <c r="D551" i="5"/>
  <c r="E557" i="5"/>
  <c r="E553" i="5"/>
  <c r="E560" i="5"/>
  <c r="E556" i="5"/>
  <c r="E552" i="5"/>
  <c r="K536" i="5"/>
  <c r="E558" i="5"/>
  <c r="E554" i="5"/>
  <c r="E555" i="5"/>
  <c r="E559" i="5"/>
  <c r="E551" i="5"/>
</calcChain>
</file>

<file path=xl/comments1.xml><?xml version="1.0" encoding="utf-8"?>
<comments xmlns="http://schemas.openxmlformats.org/spreadsheetml/2006/main">
  <authors>
    <author/>
  </authors>
  <commentList>
    <comment ref="I18" authorId="0" shapeId="0">
      <text>
        <r>
          <rPr>
            <sz val="10"/>
            <color rgb="FF000000"/>
            <rFont val="Arial"/>
          </rPr>
          <t>L'utente ha modificato questo valore.</t>
        </r>
      </text>
    </comment>
    <comment ref="J18" authorId="0" shapeId="0">
      <text>
        <r>
          <rPr>
            <sz val="10"/>
            <color rgb="FF000000"/>
            <rFont val="Arial"/>
          </rPr>
          <t>L'utente ha modificato questo valore.</t>
        </r>
      </text>
    </comment>
    <comment ref="K18" authorId="0" shapeId="0">
      <text>
        <r>
          <rPr>
            <sz val="10"/>
            <color rgb="FF000000"/>
            <rFont val="Arial"/>
          </rPr>
          <t>L'utente ha modificato questo valore.</t>
        </r>
      </text>
    </comment>
    <comment ref="L18" authorId="0" shapeId="0">
      <text>
        <r>
          <rPr>
            <sz val="10"/>
            <color rgb="FF000000"/>
            <rFont val="Arial"/>
          </rPr>
          <t>L'utente ha modificato questo valore.</t>
        </r>
      </text>
    </comment>
    <comment ref="M18" authorId="0" shapeId="0">
      <text>
        <r>
          <rPr>
            <sz val="10"/>
            <color rgb="FF000000"/>
            <rFont val="Arial"/>
          </rPr>
          <t>L'utente ha modificato questo valore.</t>
        </r>
      </text>
    </comment>
    <comment ref="N18" authorId="0" shapeId="0">
      <text>
        <r>
          <rPr>
            <sz val="10"/>
            <color rgb="FF000000"/>
            <rFont val="Arial"/>
          </rPr>
          <t>L'utente ha modificato questo valore.</t>
        </r>
      </text>
    </comment>
    <comment ref="O18" authorId="0" shapeId="0">
      <text>
        <r>
          <rPr>
            <sz val="10"/>
            <color rgb="FF000000"/>
            <rFont val="Arial"/>
          </rPr>
          <t>L'utente ha modificato questo valore.</t>
        </r>
      </text>
    </comment>
    <comment ref="P18" authorId="0" shapeId="0">
      <text>
        <r>
          <rPr>
            <sz val="10"/>
            <color rgb="FF000000"/>
            <rFont val="Arial"/>
          </rPr>
          <t>L'utente ha modificato questo valore.</t>
        </r>
      </text>
    </comment>
    <comment ref="Q18" authorId="0" shapeId="0">
      <text>
        <r>
          <rPr>
            <sz val="10"/>
            <color rgb="FF000000"/>
            <rFont val="Arial"/>
          </rPr>
          <t>L'utente ha modificato questo valore.</t>
        </r>
      </text>
    </comment>
    <comment ref="R18" authorId="0" shapeId="0">
      <text>
        <r>
          <rPr>
            <sz val="10"/>
            <color rgb="FF000000"/>
            <rFont val="Arial"/>
          </rPr>
          <t>L'utente ha modificato questo valore.</t>
        </r>
      </text>
    </comment>
    <comment ref="S18" authorId="0" shapeId="0">
      <text>
        <r>
          <rPr>
            <sz val="10"/>
            <color rgb="FF000000"/>
            <rFont val="Arial"/>
          </rPr>
          <t>L'utente ha modificato questo valore.</t>
        </r>
      </text>
    </comment>
    <comment ref="T18" authorId="0" shapeId="0">
      <text>
        <r>
          <rPr>
            <sz val="10"/>
            <color rgb="FF000000"/>
            <rFont val="Arial"/>
          </rPr>
          <t>L'utente ha modificato questo valore.</t>
        </r>
      </text>
    </comment>
    <comment ref="Y18" authorId="0" shapeId="0">
      <text>
        <r>
          <rPr>
            <sz val="10"/>
            <color rgb="FF000000"/>
            <rFont val="Arial"/>
          </rPr>
          <t>L'utente ha modificato questo valore.</t>
        </r>
      </text>
    </comment>
    <comment ref="Z18" authorId="0" shapeId="0">
      <text>
        <r>
          <rPr>
            <sz val="10"/>
            <color rgb="FF000000"/>
            <rFont val="Arial"/>
          </rPr>
          <t>L'utente ha modificato questo valore.</t>
        </r>
      </text>
    </comment>
    <comment ref="AA18" authorId="0" shapeId="0">
      <text>
        <r>
          <rPr>
            <sz val="10"/>
            <color rgb="FF000000"/>
            <rFont val="Arial"/>
          </rPr>
          <t>L'utente ha modificato questo valore.</t>
        </r>
      </text>
    </comment>
    <comment ref="AB18" authorId="0" shapeId="0">
      <text>
        <r>
          <rPr>
            <sz val="10"/>
            <color rgb="FF000000"/>
            <rFont val="Arial"/>
          </rPr>
          <t>L'utente ha modificato questo valore.</t>
        </r>
      </text>
    </comment>
    <comment ref="AG22" authorId="0" shapeId="0">
      <text>
        <r>
          <rPr>
            <sz val="10"/>
            <color rgb="FF000000"/>
            <rFont val="Arial"/>
          </rPr>
          <t>L'utente ha modificato questo valore.</t>
        </r>
      </text>
    </comment>
  </commentList>
</comments>
</file>

<file path=xl/sharedStrings.xml><?xml version="1.0" encoding="utf-8"?>
<sst xmlns="http://schemas.openxmlformats.org/spreadsheetml/2006/main" count="4470" uniqueCount="411">
  <si>
    <t>Bologna International 2017</t>
  </si>
  <si>
    <t>Bologna International 2017 - First Division</t>
  </si>
  <si>
    <t>http://bit.ly/bit-17</t>
  </si>
  <si>
    <t>Bologna International 2017 - Second Division</t>
  </si>
  <si>
    <t>First Division - step 1</t>
  </si>
  <si>
    <t>Second Division - step 1</t>
  </si>
  <si>
    <t>1st division</t>
  </si>
  <si>
    <t>N</t>
  </si>
  <si>
    <t>Pos</t>
  </si>
  <si>
    <t>Ora</t>
  </si>
  <si>
    <t>A</t>
  </si>
  <si>
    <t>Vinte</t>
  </si>
  <si>
    <t>Pari</t>
  </si>
  <si>
    <t>Perse</t>
  </si>
  <si>
    <t>Goal</t>
  </si>
  <si>
    <t>Goal Su.</t>
  </si>
  <si>
    <t>Punti</t>
  </si>
  <si>
    <t>pitch</t>
  </si>
  <si>
    <t>Gr.</t>
  </si>
  <si>
    <t>Partita</t>
  </si>
  <si>
    <t>I</t>
  </si>
  <si>
    <t>Risultato</t>
  </si>
  <si>
    <t>Tavolo - Table</t>
  </si>
  <si>
    <t>Arbitri - Refs</t>
  </si>
  <si>
    <t>Team</t>
  </si>
  <si>
    <t>w</t>
  </si>
  <si>
    <t>p</t>
  </si>
  <si>
    <t>l</t>
  </si>
  <si>
    <t>gf</t>
  </si>
  <si>
    <t>gs</t>
  </si>
  <si>
    <t>gd</t>
  </si>
  <si>
    <t>2nd division</t>
  </si>
  <si>
    <t>U14</t>
  </si>
  <si>
    <t>Informazioni cronologiche</t>
  </si>
  <si>
    <t>id</t>
  </si>
  <si>
    <t>Team Name</t>
  </si>
  <si>
    <t>Categoria</t>
  </si>
  <si>
    <t>Player 1 Number</t>
  </si>
  <si>
    <t>Palyer 1 Name</t>
  </si>
  <si>
    <t>Player 2 Number</t>
  </si>
  <si>
    <t>Palyer 2 Name</t>
  </si>
  <si>
    <t>Player 3 Number</t>
  </si>
  <si>
    <t>Palyer 3 Name</t>
  </si>
  <si>
    <t>Player 4 Number</t>
  </si>
  <si>
    <t>Palyer 4 Name</t>
  </si>
  <si>
    <t>Player 5 Number</t>
  </si>
  <si>
    <t>Palyer 5 Name</t>
  </si>
  <si>
    <t>Player 6 Number</t>
  </si>
  <si>
    <t>Palyer 6 Name</t>
  </si>
  <si>
    <t>Player 7 Number</t>
  </si>
  <si>
    <t>Palyer 7 Name</t>
  </si>
  <si>
    <t>Player 8 Number</t>
  </si>
  <si>
    <t>Palyer 8 Name</t>
  </si>
  <si>
    <t>Player 9 Number</t>
  </si>
  <si>
    <t>Palyer 9 Name</t>
  </si>
  <si>
    <t>Player 10 Number</t>
  </si>
  <si>
    <t>Palyer 10 Name</t>
  </si>
  <si>
    <t>coachs</t>
  </si>
  <si>
    <t>Ref1</t>
  </si>
  <si>
    <t>Ref2</t>
  </si>
  <si>
    <t>Ref3</t>
  </si>
  <si>
    <t>Tornei</t>
  </si>
  <si>
    <t>Pagato</t>
  </si>
  <si>
    <t>Arbitraggi n.</t>
  </si>
  <si>
    <t>Arbitraggi €</t>
  </si>
  <si>
    <t>Note</t>
  </si>
  <si>
    <t xml:space="preserve"> [Riga 1]</t>
  </si>
  <si>
    <t>C.C.Firenze A</t>
  </si>
  <si>
    <t>1st Division</t>
  </si>
  <si>
    <t>Pinzauti</t>
  </si>
  <si>
    <t>Menichetti</t>
  </si>
  <si>
    <t>Galli</t>
  </si>
  <si>
    <t>Spighi</t>
  </si>
  <si>
    <t>Bellini</t>
  </si>
  <si>
    <t>Chiti</t>
  </si>
  <si>
    <t>Cicatiello</t>
  </si>
  <si>
    <t>Italy Ladies</t>
  </si>
  <si>
    <t>2nd Division</t>
  </si>
  <si>
    <t>Ada Prestipino</t>
  </si>
  <si>
    <t>Flavia Landolina</t>
  </si>
  <si>
    <t>Martina Anastasi</t>
  </si>
  <si>
    <t>Maddalena Lago</t>
  </si>
  <si>
    <t>roberta Catania</t>
  </si>
  <si>
    <t>Maria Anna Szczepanska</t>
  </si>
  <si>
    <t>Silvia Cogoni</t>
  </si>
  <si>
    <t>Francesca Ciancio</t>
  </si>
  <si>
    <t>Anastasi MArtina</t>
  </si>
  <si>
    <t>Prestipino Ada</t>
  </si>
  <si>
    <t>Ciao Jack</t>
  </si>
  <si>
    <t>C.Rovigo</t>
  </si>
  <si>
    <t>Nocolò Caredda</t>
  </si>
  <si>
    <t>Tomasatti Federico</t>
  </si>
  <si>
    <t>Edoardo Marangoni</t>
  </si>
  <si>
    <t>Matteo Moschetta</t>
  </si>
  <si>
    <t>Manuel Altafin</t>
  </si>
  <si>
    <t>CMM TRieste</t>
  </si>
  <si>
    <t>Carlo Bigaglia</t>
  </si>
  <si>
    <t>Andrea Falconer</t>
  </si>
  <si>
    <t>Matteo Benetton</t>
  </si>
  <si>
    <t>Marco De Colombani</t>
  </si>
  <si>
    <t>Bigaglia Enrico</t>
  </si>
  <si>
    <t>Rocco Bon</t>
  </si>
  <si>
    <t>Tobia Esopi</t>
  </si>
  <si>
    <t>Stefano Rugo</t>
  </si>
  <si>
    <t>Marco de Colombani</t>
  </si>
  <si>
    <t>K.C. Arenzano</t>
  </si>
  <si>
    <t>Damonte Stefano</t>
  </si>
  <si>
    <t>Bertola</t>
  </si>
  <si>
    <t>Merello</t>
  </si>
  <si>
    <t>Lugaresi</t>
  </si>
  <si>
    <t>Matteucci</t>
  </si>
  <si>
    <t>Beccaro Mattia</t>
  </si>
  <si>
    <t>Bertuccioli Mattia</t>
  </si>
  <si>
    <t>Swiss U21 A</t>
  </si>
  <si>
    <t>Andreas Hug</t>
  </si>
  <si>
    <t>Elias Werner</t>
  </si>
  <si>
    <t>Dario Sten</t>
  </si>
  <si>
    <t>Marc Ruggli</t>
  </si>
  <si>
    <t>Lars Baltensperger</t>
  </si>
  <si>
    <t>Josia Kübler</t>
  </si>
  <si>
    <t>Jan Thalmann</t>
  </si>
  <si>
    <t>Swiss U21 B</t>
  </si>
  <si>
    <t>Alexi Porlezza</t>
  </si>
  <si>
    <t>Odin Unger</t>
  </si>
  <si>
    <t>Livio Vögeli</t>
  </si>
  <si>
    <t>Joris Hänni</t>
  </si>
  <si>
    <t>Yannick Staufer</t>
  </si>
  <si>
    <t>Levi Kübler</t>
  </si>
  <si>
    <t>Dominic Schaub</t>
  </si>
  <si>
    <t>Swiss Nat.Team</t>
  </si>
  <si>
    <t xml:space="preserve">Andreas Bartelt </t>
  </si>
  <si>
    <t xml:space="preserve">Jonas Woitkowiak </t>
  </si>
  <si>
    <t xml:space="preserve">Nico Küenzi </t>
  </si>
  <si>
    <t xml:space="preserve">Stephan Bartelt </t>
  </si>
  <si>
    <t>Sandro Nüssler</t>
  </si>
  <si>
    <t>Colin Weber</t>
  </si>
  <si>
    <t xml:space="preserve">Pascal Fuhrimann </t>
  </si>
  <si>
    <t>Simon Morger</t>
  </si>
  <si>
    <t xml:space="preserve">Ollie Bishop </t>
  </si>
  <si>
    <t>Poland Ladies</t>
  </si>
  <si>
    <t>SACHMERDA KLAUDIA</t>
  </si>
  <si>
    <t>PACYGA MONIKA</t>
  </si>
  <si>
    <t>PILARZ SANDRA</t>
  </si>
  <si>
    <t>KALINA KATARZYNA</t>
  </si>
  <si>
    <t>TYROWICZ JUSTYNA</t>
  </si>
  <si>
    <t>MADEJ MARLENA</t>
  </si>
  <si>
    <t>KULAS MONIKA</t>
  </si>
  <si>
    <t>JASIUKIEWICZ WERONIKA</t>
  </si>
  <si>
    <t>PILARZ DARIUSZ</t>
  </si>
  <si>
    <t>ArenzanoX</t>
  </si>
  <si>
    <t>Gianmarco Guarnera</t>
  </si>
  <si>
    <t>Alessio Roveta</t>
  </si>
  <si>
    <t>Aldo De Giorgi</t>
  </si>
  <si>
    <t>Jairo Peset Lopez</t>
  </si>
  <si>
    <t>Alejandro Martinez Gomez</t>
  </si>
  <si>
    <t>Stefano Monte</t>
  </si>
  <si>
    <t>Eugenio Patrone</t>
  </si>
  <si>
    <t>Can. Mutina</t>
  </si>
  <si>
    <t>Andrea Caminati</t>
  </si>
  <si>
    <t>Filippo Spezzani</t>
  </si>
  <si>
    <t>Mario Moschetti</t>
  </si>
  <si>
    <t>Maurizio Mazzanti</t>
  </si>
  <si>
    <t>Lorenzo De Toni</t>
  </si>
  <si>
    <t>Mirko Bello</t>
  </si>
  <si>
    <t>Matteo Gobbi</t>
  </si>
  <si>
    <t>Piero Pizzo</t>
  </si>
  <si>
    <t>Enrico Moschetti</t>
  </si>
  <si>
    <t>UKS SET</t>
  </si>
  <si>
    <t>Pilarz Łukasz</t>
  </si>
  <si>
    <t>Dawidek Bartłomiej</t>
  </si>
  <si>
    <t>Damian Nusler</t>
  </si>
  <si>
    <t>Witkowski Jakub</t>
  </si>
  <si>
    <t>Bajerski Piotr</t>
  </si>
  <si>
    <t>Pilarz Arkadiusz</t>
  </si>
  <si>
    <t>Kupczak Koedian</t>
  </si>
  <si>
    <t>Cebula Dawid</t>
  </si>
  <si>
    <t>Kusak Sylwia</t>
  </si>
  <si>
    <t>C. EUR</t>
  </si>
  <si>
    <t>Filippo Marchesi</t>
  </si>
  <si>
    <t>Enrico Siani</t>
  </si>
  <si>
    <t>Giacomo Maffia</t>
  </si>
  <si>
    <t>Luca Cinelli</t>
  </si>
  <si>
    <t>Paolo Zifferero</t>
  </si>
  <si>
    <t>Gianmarco Palladino</t>
  </si>
  <si>
    <t>Daniele Maffia</t>
  </si>
  <si>
    <t>Gianmaria Lombardo</t>
  </si>
  <si>
    <t>G.C. Polesine</t>
  </si>
  <si>
    <t>Davide Pezzuolo</t>
  </si>
  <si>
    <t>Roberto Gabrieli</t>
  </si>
  <si>
    <t>Alberto Moro</t>
  </si>
  <si>
    <t>Riccardo Barison</t>
  </si>
  <si>
    <t>Leo Previati</t>
  </si>
  <si>
    <t>Marco Ferrari</t>
  </si>
  <si>
    <t>Stefano Neri</t>
  </si>
  <si>
    <t>Enrico Nonnato</t>
  </si>
  <si>
    <t>Paolo Boldrin</t>
  </si>
  <si>
    <t>Davide Pezzuolo, Paolo Boldrin, Lorenzo Veronese</t>
  </si>
  <si>
    <t>Swiss Ladies</t>
  </si>
  <si>
    <t>Laura Brüllisauer</t>
  </si>
  <si>
    <t>Nina Luginbühl</t>
  </si>
  <si>
    <t>Lisa Wenzel</t>
  </si>
  <si>
    <t>Franziska Bartelt</t>
  </si>
  <si>
    <t>Jojo</t>
  </si>
  <si>
    <t>Belinda Hotz</t>
  </si>
  <si>
    <t>Malin Alge</t>
  </si>
  <si>
    <t>Nina Lüssi</t>
  </si>
  <si>
    <t>Kirsty Bischop</t>
  </si>
  <si>
    <t xml:space="preserve">C. C. FIRENZE </t>
  </si>
  <si>
    <t>Pinzauti Federico</t>
  </si>
  <si>
    <t xml:space="preserve">Menichetti Lapo </t>
  </si>
  <si>
    <t xml:space="preserve">Galli Giovanni </t>
  </si>
  <si>
    <t>Burgio Mattia</t>
  </si>
  <si>
    <t>Bellini Lorenzo</t>
  </si>
  <si>
    <t>Chiti Massimo</t>
  </si>
  <si>
    <t>Bini Gherardo</t>
  </si>
  <si>
    <t xml:space="preserve">Teotini Pier Luigi </t>
  </si>
  <si>
    <t xml:space="preserve">Bellini Lorenzo </t>
  </si>
  <si>
    <t>Firenze B</t>
  </si>
  <si>
    <t xml:space="preserve">Cicatiello Paolo </t>
  </si>
  <si>
    <t>Lapini Pietro</t>
  </si>
  <si>
    <t>Dell'Omo Riccardo</t>
  </si>
  <si>
    <t>Spighi Francesco</t>
  </si>
  <si>
    <t>Bini Alessio</t>
  </si>
  <si>
    <t>Guidi Ivan</t>
  </si>
  <si>
    <t>Cappelli Arturo</t>
  </si>
  <si>
    <t xml:space="preserve">Polidori Samuele </t>
  </si>
  <si>
    <t xml:space="preserve">Chiti Massimo </t>
  </si>
  <si>
    <t xml:space="preserve">Spighi Francesco </t>
  </si>
  <si>
    <t xml:space="preserve">C. C. Firenze F-U16 </t>
  </si>
  <si>
    <t>Sandrucci Giacomo</t>
  </si>
  <si>
    <t>Fedeli Elena</t>
  </si>
  <si>
    <t>Nardini Nastassia</t>
  </si>
  <si>
    <t>Lazzaro Alessio</t>
  </si>
  <si>
    <t>Lauri Diego</t>
  </si>
  <si>
    <t xml:space="preserve">Geremia D'Avenia </t>
  </si>
  <si>
    <t>Bastianelli Niccolò</t>
  </si>
  <si>
    <t xml:space="preserve">Nardini Nastassia </t>
  </si>
  <si>
    <t xml:space="preserve">Fedeli Elena </t>
  </si>
  <si>
    <t>Canottieri EUR B</t>
  </si>
  <si>
    <t>Damiano Procaccia</t>
  </si>
  <si>
    <t>Giulio Macrì</t>
  </si>
  <si>
    <t>Valerio De Angelis</t>
  </si>
  <si>
    <t>Edoardo Pulcini</t>
  </si>
  <si>
    <t>Antonio Ciancio</t>
  </si>
  <si>
    <t>Matteo Arcudi</t>
  </si>
  <si>
    <t>Eugenio Serafino</t>
  </si>
  <si>
    <t>suggerisco pochi arbitraggi, data l inesperienza in materia</t>
  </si>
  <si>
    <t>Idroscalo Club</t>
  </si>
  <si>
    <t>#1</t>
  </si>
  <si>
    <t xml:space="preserve">Ruggero Di Maria </t>
  </si>
  <si>
    <t>#2</t>
  </si>
  <si>
    <t>Daniele Caprioglio</t>
  </si>
  <si>
    <t>#3</t>
  </si>
  <si>
    <t>Fabio Casali</t>
  </si>
  <si>
    <t>#5</t>
  </si>
  <si>
    <t>Luca Bosio</t>
  </si>
  <si>
    <t>#7</t>
  </si>
  <si>
    <t>Sasha Cardini</t>
  </si>
  <si>
    <t>#10</t>
  </si>
  <si>
    <t>Mirko Caprioglio</t>
  </si>
  <si>
    <t>#11</t>
  </si>
  <si>
    <t>Edoardo di Maria</t>
  </si>
  <si>
    <t>#14</t>
  </si>
  <si>
    <t xml:space="preserve">Andrea Orsino </t>
  </si>
  <si>
    <t>Edoardo Di Maria</t>
  </si>
  <si>
    <t xml:space="preserve">K.C. Arenzano </t>
  </si>
  <si>
    <t xml:space="preserve">Matteucci Matteo </t>
  </si>
  <si>
    <t xml:space="preserve">Damonte Stefano </t>
  </si>
  <si>
    <t xml:space="preserve">Bertora Daniele </t>
  </si>
  <si>
    <t xml:space="preserve">Merello Gabriele </t>
  </si>
  <si>
    <t xml:space="preserve">Lugaresi Federico </t>
  </si>
  <si>
    <t xml:space="preserve">Lomonaco Alberto </t>
  </si>
  <si>
    <t>Matteucci Matteo</t>
  </si>
  <si>
    <t xml:space="preserve">Accettiamo giocatori senza bandiera </t>
  </si>
  <si>
    <t>Idroscalo A</t>
  </si>
  <si>
    <t>Ruggero Di Maria</t>
  </si>
  <si>
    <t>Baroni Alberto</t>
  </si>
  <si>
    <t>B</t>
  </si>
  <si>
    <t>Federico Pinzauti</t>
  </si>
  <si>
    <t>Lapo Minichetti</t>
  </si>
  <si>
    <t>Giovanni Galli</t>
  </si>
  <si>
    <t>Franceco Spighi</t>
  </si>
  <si>
    <t>Lorenzo Bellini</t>
  </si>
  <si>
    <t>Massimo Chiti</t>
  </si>
  <si>
    <t>Paolo Cicatiello</t>
  </si>
  <si>
    <t>C.C.Firenze B</t>
  </si>
  <si>
    <t>Filippo Galantini</t>
  </si>
  <si>
    <t>Teotini</t>
  </si>
  <si>
    <t>Di Maggio</t>
  </si>
  <si>
    <t>Dell'Omo</t>
  </si>
  <si>
    <t>Toccafondi</t>
  </si>
  <si>
    <t>Bini</t>
  </si>
  <si>
    <t>Cappelli</t>
  </si>
  <si>
    <t>Lapini</t>
  </si>
  <si>
    <t>C.C.Carso</t>
  </si>
  <si>
    <t>Borelli igor</t>
  </si>
  <si>
    <t>Palladino massimo</t>
  </si>
  <si>
    <t>Del ben stefano</t>
  </si>
  <si>
    <t>Mongelli Gianluca</t>
  </si>
  <si>
    <t>Esopi tobia</t>
  </si>
  <si>
    <t>Cocco luca</t>
  </si>
  <si>
    <t>Lorenzo Russo</t>
  </si>
  <si>
    <t>Marco De Colomabani</t>
  </si>
  <si>
    <t>Enrico Bigaglia</t>
  </si>
  <si>
    <t>Rocco Porcelli</t>
  </si>
  <si>
    <t>Rugo stefano</t>
  </si>
  <si>
    <t>Nutrie Assassine</t>
  </si>
  <si>
    <t>martina scardilli</t>
  </si>
  <si>
    <t>davide ruggeri</t>
  </si>
  <si>
    <t>nicola medici</t>
  </si>
  <si>
    <t>mauro bevilacqua</t>
  </si>
  <si>
    <t>uccellari</t>
  </si>
  <si>
    <t>roberto martis</t>
  </si>
  <si>
    <t>Idroscalo B</t>
  </si>
  <si>
    <t>Arenzano U18</t>
  </si>
  <si>
    <t>Bozzano Giorgio</t>
  </si>
  <si>
    <t>Giovanni Santini</t>
  </si>
  <si>
    <t>Paolo Carboni</t>
  </si>
  <si>
    <t>Arenzani Manuel</t>
  </si>
  <si>
    <t>Bozzano Cesare</t>
  </si>
  <si>
    <t>Paro di Lorenzo</t>
  </si>
  <si>
    <t>Bologna U21</t>
  </si>
  <si>
    <t>Andrea Medola</t>
  </si>
  <si>
    <t>Lorenzo Seneca</t>
  </si>
  <si>
    <t>Anna Esposito</t>
  </si>
  <si>
    <t>Veronica Mazzanti</t>
  </si>
  <si>
    <t>Alberto Scagliarini</t>
  </si>
  <si>
    <t>Alice Ventura</t>
  </si>
  <si>
    <t>Giacomo Antonini</t>
  </si>
  <si>
    <t>Firenze F-U18</t>
  </si>
  <si>
    <t>EUR B</t>
  </si>
  <si>
    <t>Federazione Italiana Canoa Kayak - Settore Canoa Polo</t>
  </si>
  <si>
    <t xml:space="preserve"> .</t>
  </si>
  <si>
    <t>Referto ufficiale di partita di Canoa Polo</t>
  </si>
  <si>
    <t>Note Arbitrali</t>
  </si>
  <si>
    <t>Tempo</t>
  </si>
  <si>
    <t>Punteggio</t>
  </si>
  <si>
    <t>Ora Inizio</t>
  </si>
  <si>
    <t>Campo</t>
  </si>
  <si>
    <t>J</t>
  </si>
  <si>
    <t>Data</t>
  </si>
  <si>
    <t>1° Arbitro</t>
  </si>
  <si>
    <t>2° Arbitro</t>
  </si>
  <si>
    <t>1° Cronometrista</t>
  </si>
  <si>
    <t>2° Cronometrista</t>
  </si>
  <si>
    <t>Segnaunti</t>
  </si>
  <si>
    <t>Squadra 1</t>
  </si>
  <si>
    <t>Squadra 2</t>
  </si>
  <si>
    <t>N°</t>
  </si>
  <si>
    <t>Cognome e Nome</t>
  </si>
  <si>
    <t>-</t>
  </si>
  <si>
    <t>C</t>
  </si>
  <si>
    <t>Risultati</t>
  </si>
  <si>
    <t>1° Tempo</t>
  </si>
  <si>
    <t>2° Tempo</t>
  </si>
  <si>
    <t>1° Supp.</t>
  </si>
  <si>
    <t>2° Supp.</t>
  </si>
  <si>
    <t>FINALE</t>
  </si>
  <si>
    <t>Ora Termine</t>
  </si>
  <si>
    <t>Tavolo</t>
  </si>
  <si>
    <t>Cronometrista</t>
  </si>
  <si>
    <t>K</t>
  </si>
  <si>
    <t>First Division - step 2</t>
  </si>
  <si>
    <t>Second Division - step 2</t>
  </si>
  <si>
    <t>Posizioni 1-6 posto</t>
  </si>
  <si>
    <t>D</t>
  </si>
  <si>
    <t>L</t>
  </si>
  <si>
    <t>E</t>
  </si>
  <si>
    <t>Posizioni 7-12 posto</t>
  </si>
  <si>
    <t>M</t>
  </si>
  <si>
    <t>F</t>
  </si>
  <si>
    <t>ZANNONI</t>
  </si>
  <si>
    <t>STAFF</t>
  </si>
  <si>
    <t>2.qf</t>
  </si>
  <si>
    <t>f11</t>
  </si>
  <si>
    <t>1.qf</t>
  </si>
  <si>
    <t>Ruggio-zanna</t>
  </si>
  <si>
    <t>staff</t>
  </si>
  <si>
    <t>2.sf</t>
  </si>
  <si>
    <t>2.f5</t>
  </si>
  <si>
    <t>f7</t>
  </si>
  <si>
    <t>f9</t>
  </si>
  <si>
    <t>2.f9</t>
  </si>
  <si>
    <t>1.sf</t>
  </si>
  <si>
    <t>Mutina + Znnoni</t>
  </si>
  <si>
    <t>Mutina</t>
  </si>
  <si>
    <t>2f1</t>
  </si>
  <si>
    <t>2f3</t>
  </si>
  <si>
    <t>lazio</t>
  </si>
  <si>
    <t>2.f7</t>
  </si>
  <si>
    <t>f5</t>
  </si>
  <si>
    <t>f3</t>
  </si>
  <si>
    <t>f1</t>
  </si>
  <si>
    <t>arenzano</t>
  </si>
  <si>
    <t>Staff</t>
  </si>
  <si>
    <t>Moschetti ha il 7</t>
  </si>
  <si>
    <t>Bagni</t>
  </si>
  <si>
    <t>Tacconi</t>
  </si>
  <si>
    <t>x</t>
  </si>
  <si>
    <t>Lazio</t>
  </si>
  <si>
    <t>mancante</t>
  </si>
  <si>
    <t>punteggio</t>
  </si>
  <si>
    <t>11:30</t>
  </si>
  <si>
    <t xml:space="preserve"> Bologna International 2017 - Elenco Squadre</t>
  </si>
  <si>
    <t>First Division</t>
  </si>
  <si>
    <t>Second Division</t>
  </si>
  <si>
    <t>Can. Mutina U14</t>
  </si>
  <si>
    <t>Bologna U14</t>
  </si>
  <si>
    <t>Ancona U14</t>
  </si>
  <si>
    <t>18:30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</si>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</sst>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dd\ d\ mmmm"/>
    <numFmt numFmtId="165" formatCode="h&quot;.&quot;mm"/>
    <numFmt numFmtId="166" formatCode="m/d/yyyy\ h:mm:ss"/>
    <numFmt numFmtId="167" formatCode="h\.mm"/>
    <numFmt numFmtId="168" formatCode="h\.mm\.ss"/>
  </numFmts>
  <fonts count="16" x14ac:knownFonts="1">
    <font>
      <sz val="10"/>
      <color rgb="FF000000"/>
      <name val="Arial"/>
    </font>
    <font>
      <b/>
      <sz val="14"/>
      <name val="Arial"/>
    </font>
    <font>
      <b/>
      <sz val="14"/>
      <color rgb="FF000000"/>
      <name val="Arial"/>
    </font>
    <font>
      <b/>
      <u/>
      <sz val="18"/>
      <color rgb="FFFF0000"/>
      <name val="Arial"/>
    </font>
    <font>
      <sz val="10"/>
      <name val="Arial"/>
    </font>
    <font>
      <sz val="10"/>
      <color rgb="FFF3F3F3"/>
      <name val="Arial"/>
    </font>
    <font>
      <b/>
      <sz val="12"/>
      <name val="Arial"/>
    </font>
    <font>
      <b/>
      <sz val="1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2"/>
      <color rgb="FF000000"/>
      <name val="Calibri"/>
    </font>
    <font>
      <sz val="9"/>
      <name val="Arial"/>
    </font>
    <font>
      <b/>
      <sz val="36"/>
      <name val="Arial"/>
    </font>
    <font>
      <sz val="10"/>
      <color rgb="FFEFEFEF"/>
      <name val="Arial"/>
    </font>
    <font>
      <sz val="12"/>
      <name val="Arial"/>
    </font>
    <font>
      <sz val="10"/>
      <color rgb="FFFFFFFF"/>
      <name val="Arial"/>
    </font>
  </fonts>
  <fills count="9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  <fill>
      <patternFill patternType="solid">
        <fgColor rgb="FFFFFFFF"/>
        <bgColor rgb="FFFFFFFF"/>
      </patternFill>
    </fill>
    <fill>
      <patternFill patternType="solid">
        <fgColor rgb="FFEBD780"/>
        <bgColor rgb="FFEBD780"/>
      </patternFill>
    </fill>
    <fill>
      <patternFill patternType="solid">
        <fgColor rgb="FFF3F3F3"/>
        <bgColor rgb="FFF3F3F3"/>
      </patternFill>
    </fill>
    <fill>
      <patternFill patternType="solid">
        <fgColor rgb="FFCFE2F3"/>
        <bgColor rgb="FFCFE2F3"/>
      </patternFill>
    </fill>
    <fill>
      <patternFill patternType="solid">
        <fgColor rgb="FFFFFF99"/>
        <bgColor rgb="FFFFFF99"/>
      </patternFill>
    </fill>
    <fill>
      <patternFill patternType="solid">
        <fgColor rgb="FFFCE5CD"/>
        <bgColor rgb="FFFCE5CD"/>
      </patternFill>
    </fill>
  </fills>
  <borders count="2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B7B7B7"/>
      </left>
      <right style="thin">
        <color rgb="FFB7B7B7"/>
      </right>
      <top style="thin">
        <color rgb="FF000000"/>
      </top>
      <bottom style="thin">
        <color rgb="FFB7B7B7"/>
      </bottom>
      <diagonal/>
    </border>
    <border>
      <left/>
      <right/>
      <top style="thin">
        <color rgb="FF000000"/>
      </top>
      <bottom/>
      <diagonal/>
    </border>
    <border>
      <left style="thin">
        <color rgb="FFB7B7B7"/>
      </left>
      <right style="thin">
        <color rgb="FFB7B7B7"/>
      </right>
      <top style="thin">
        <color rgb="FF000000"/>
      </top>
      <bottom/>
      <diagonal/>
    </border>
    <border>
      <left style="thin">
        <color rgb="FFB7B7B7"/>
      </left>
      <right style="thin">
        <color rgb="FF000000"/>
      </right>
      <top style="thin">
        <color rgb="FF000000"/>
      </top>
      <bottom style="thin">
        <color rgb="FFB7B7B7"/>
      </bottom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>
      <left/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B7B7B7"/>
      </left>
      <right style="thin">
        <color rgb="FF000000"/>
      </right>
      <top style="thin">
        <color rgb="FFB7B7B7"/>
      </top>
      <bottom style="thin">
        <color rgb="FFB7B7B7"/>
      </bottom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000000"/>
      </bottom>
      <diagonal/>
    </border>
    <border>
      <left style="thin">
        <color rgb="FFB7B7B7"/>
      </left>
      <right style="thin">
        <color rgb="FFB7B7B7"/>
      </right>
      <top/>
      <bottom style="thin">
        <color rgb="FFB7B7B7"/>
      </bottom>
      <diagonal/>
    </border>
    <border>
      <left style="thin">
        <color rgb="FFB7B7B7"/>
      </left>
      <right style="thin">
        <color rgb="FF000000"/>
      </right>
      <top style="thin">
        <color rgb="FFB7B7B7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B7B7B7"/>
      </right>
      <top style="thin">
        <color rgb="FF000000"/>
      </top>
      <bottom style="thin">
        <color rgb="FF000000"/>
      </bottom>
      <diagonal/>
    </border>
    <border>
      <left style="thin">
        <color rgb="FFB7B7B7"/>
      </left>
      <right style="thin">
        <color rgb="FFB7B7B7"/>
      </right>
      <top style="thin">
        <color rgb="FF000000"/>
      </top>
      <bottom style="thin">
        <color rgb="FF000000"/>
      </bottom>
      <diagonal/>
    </border>
    <border>
      <left style="thin">
        <color rgb="FFB7B7B7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1">
    <xf numFmtId="0" fontId="0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wrapText="1"/>
    </xf>
    <xf numFmtId="19" fontId="5" fillId="3" borderId="0" xfId="0" applyNumberFormat="1" applyFont="1" applyFill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wrapText="1"/>
    </xf>
    <xf numFmtId="0" fontId="7" fillId="2" borderId="0" xfId="0" applyFont="1" applyFill="1" applyAlignment="1">
      <alignment horizontal="center" wrapText="1"/>
    </xf>
    <xf numFmtId="0" fontId="8" fillId="2" borderId="5" xfId="0" applyFont="1" applyFill="1" applyBorder="1" applyAlignment="1">
      <alignment horizontal="left" wrapText="1"/>
    </xf>
    <xf numFmtId="0" fontId="7" fillId="2" borderId="0" xfId="0" applyFont="1" applyFill="1" applyAlignment="1">
      <alignment wrapText="1"/>
    </xf>
    <xf numFmtId="0" fontId="4" fillId="0" borderId="6" xfId="0" applyFont="1" applyBorder="1" applyAlignment="1"/>
    <xf numFmtId="0" fontId="7" fillId="2" borderId="0" xfId="0" applyFont="1" applyFill="1" applyAlignment="1">
      <alignment wrapText="1"/>
    </xf>
    <xf numFmtId="0" fontId="4" fillId="0" borderId="7" xfId="0" applyFont="1" applyBorder="1" applyAlignment="1">
      <alignment wrapText="1"/>
    </xf>
    <xf numFmtId="0" fontId="7" fillId="0" borderId="0" xfId="0" applyFont="1" applyAlignment="1">
      <alignment wrapText="1"/>
    </xf>
    <xf numFmtId="0" fontId="9" fillId="0" borderId="5" xfId="0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4" fillId="0" borderId="8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165" fontId="7" fillId="0" borderId="9" xfId="0" applyNumberFormat="1" applyFont="1" applyBorder="1" applyAlignment="1">
      <alignment wrapText="1"/>
    </xf>
    <xf numFmtId="0" fontId="9" fillId="4" borderId="5" xfId="0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10" fillId="0" borderId="0" xfId="0" applyFont="1" applyAlignment="1"/>
    <xf numFmtId="0" fontId="4" fillId="0" borderId="10" xfId="0" applyFont="1" applyBorder="1" applyAlignment="1">
      <alignment wrapText="1"/>
    </xf>
    <xf numFmtId="0" fontId="9" fillId="0" borderId="5" xfId="0" applyFont="1" applyBorder="1" applyAlignment="1">
      <alignment horizontal="right" wrapText="1"/>
    </xf>
    <xf numFmtId="0" fontId="10" fillId="0" borderId="0" xfId="0" applyFont="1" applyAlignment="1"/>
    <xf numFmtId="0" fontId="4" fillId="0" borderId="8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6" xfId="0" applyFont="1" applyBorder="1" applyAlignment="1"/>
    <xf numFmtId="0" fontId="11" fillId="0" borderId="11" xfId="0" applyFont="1" applyBorder="1" applyAlignment="1">
      <alignment wrapText="1"/>
    </xf>
    <xf numFmtId="0" fontId="4" fillId="3" borderId="0" xfId="0" applyFont="1" applyFill="1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5" fillId="0" borderId="7" xfId="0" applyFont="1" applyBorder="1" applyAlignment="1"/>
    <xf numFmtId="0" fontId="4" fillId="0" borderId="9" xfId="0" applyFont="1" applyBorder="1" applyAlignment="1">
      <alignment wrapText="1"/>
    </xf>
    <xf numFmtId="0" fontId="7" fillId="2" borderId="0" xfId="0" applyFont="1" applyFill="1" applyAlignment="1">
      <alignment horizontal="center" wrapText="1"/>
    </xf>
    <xf numFmtId="166" fontId="4" fillId="0" borderId="0" xfId="0" applyNumberFormat="1" applyFont="1" applyAlignment="1">
      <alignment wrapText="1"/>
    </xf>
    <xf numFmtId="0" fontId="4" fillId="0" borderId="1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5" borderId="0" xfId="0" applyFont="1" applyFill="1" applyAlignment="1">
      <alignment wrapText="1"/>
    </xf>
    <xf numFmtId="0" fontId="11" fillId="0" borderId="14" xfId="0" applyFont="1" applyBorder="1" applyAlignment="1">
      <alignment wrapText="1"/>
    </xf>
    <xf numFmtId="0" fontId="4" fillId="5" borderId="0" xfId="0" applyFont="1" applyFill="1" applyAlignment="1">
      <alignment wrapText="1"/>
    </xf>
    <xf numFmtId="0" fontId="9" fillId="0" borderId="5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4" fillId="3" borderId="15" xfId="0" applyFont="1" applyFill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12" fillId="0" borderId="4" xfId="0" applyFont="1" applyBorder="1" applyAlignment="1"/>
    <xf numFmtId="0" fontId="7" fillId="0" borderId="4" xfId="0" applyFont="1" applyBorder="1"/>
    <xf numFmtId="0" fontId="4" fillId="0" borderId="15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horizontal="left" wrapText="1"/>
    </xf>
    <xf numFmtId="0" fontId="4" fillId="0" borderId="6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7" fillId="6" borderId="5" xfId="0" applyFont="1" applyFill="1" applyBorder="1" applyAlignment="1">
      <alignment wrapText="1"/>
    </xf>
    <xf numFmtId="0" fontId="4" fillId="6" borderId="5" xfId="0" applyFont="1" applyFill="1" applyBorder="1" applyAlignment="1">
      <alignment wrapText="1"/>
    </xf>
    <xf numFmtId="0" fontId="9" fillId="0" borderId="4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13" fillId="0" borderId="4" xfId="0" applyFont="1" applyBorder="1" applyAlignment="1">
      <alignment horizontal="right" wrapText="1"/>
    </xf>
    <xf numFmtId="165" fontId="4" fillId="0" borderId="5" xfId="0" applyNumberFormat="1" applyFont="1" applyBorder="1" applyAlignment="1">
      <alignment horizontal="left" wrapText="1"/>
    </xf>
    <xf numFmtId="0" fontId="4" fillId="0" borderId="20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21" xfId="0" applyFont="1" applyBorder="1" applyAlignment="1">
      <alignment wrapText="1"/>
    </xf>
    <xf numFmtId="164" fontId="4" fillId="0" borderId="5" xfId="0" applyNumberFormat="1" applyFont="1" applyBorder="1" applyAlignment="1">
      <alignment horizontal="left" wrapText="1"/>
    </xf>
    <xf numFmtId="0" fontId="7" fillId="0" borderId="5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22" xfId="0" applyFont="1" applyBorder="1" applyAlignment="1">
      <alignment wrapText="1"/>
    </xf>
    <xf numFmtId="0" fontId="7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5" xfId="0" applyFont="1" applyBorder="1" applyAlignment="1">
      <alignment horizontal="right" wrapText="1"/>
    </xf>
    <xf numFmtId="0" fontId="4" fillId="0" borderId="15" xfId="0" applyFont="1" applyBorder="1" applyAlignment="1">
      <alignment wrapText="1"/>
    </xf>
    <xf numFmtId="0" fontId="4" fillId="0" borderId="5" xfId="0" applyFont="1" applyBorder="1" applyAlignment="1">
      <alignment horizontal="right" wrapText="1"/>
    </xf>
    <xf numFmtId="0" fontId="4" fillId="6" borderId="0" xfId="0" applyFont="1" applyFill="1" applyAlignment="1">
      <alignment wrapText="1"/>
    </xf>
    <xf numFmtId="0" fontId="6" fillId="0" borderId="5" xfId="0" applyFont="1" applyBorder="1" applyAlignment="1">
      <alignment wrapText="1"/>
    </xf>
    <xf numFmtId="0" fontId="14" fillId="7" borderId="5" xfId="0" applyFont="1" applyFill="1" applyBorder="1" applyAlignment="1">
      <alignment wrapText="1"/>
    </xf>
    <xf numFmtId="0" fontId="14" fillId="0" borderId="7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horizontal="left" wrapText="1"/>
    </xf>
    <xf numFmtId="165" fontId="4" fillId="0" borderId="5" xfId="0" applyNumberFormat="1" applyFont="1" applyBorder="1" applyAlignment="1">
      <alignment horizontal="left" wrapText="1"/>
    </xf>
    <xf numFmtId="0" fontId="4" fillId="0" borderId="12" xfId="0" applyFont="1" applyBorder="1" applyAlignment="1">
      <alignment wrapText="1"/>
    </xf>
    <xf numFmtId="0" fontId="4" fillId="0" borderId="21" xfId="0" applyFont="1" applyBorder="1" applyAlignment="1"/>
    <xf numFmtId="0" fontId="9" fillId="0" borderId="3" xfId="0" applyFont="1" applyBorder="1" applyAlignment="1">
      <alignment horizontal="left" wrapText="1"/>
    </xf>
    <xf numFmtId="0" fontId="4" fillId="0" borderId="13" xfId="0" applyFont="1" applyBorder="1" applyAlignment="1">
      <alignment wrapText="1"/>
    </xf>
    <xf numFmtId="0" fontId="9" fillId="0" borderId="9" xfId="0" applyFont="1" applyBorder="1" applyAlignment="1">
      <alignment horizontal="left" wrapText="1"/>
    </xf>
    <xf numFmtId="0" fontId="13" fillId="0" borderId="9" xfId="0" applyFont="1" applyBorder="1" applyAlignment="1">
      <alignment horizontal="left" wrapText="1"/>
    </xf>
    <xf numFmtId="0" fontId="13" fillId="0" borderId="9" xfId="0" applyFont="1" applyBorder="1" applyAlignment="1">
      <alignment horizontal="right" wrapText="1"/>
    </xf>
    <xf numFmtId="0" fontId="5" fillId="0" borderId="0" xfId="0" applyFont="1" applyAlignment="1"/>
    <xf numFmtId="0" fontId="8" fillId="2" borderId="5" xfId="0" applyFont="1" applyFill="1" applyBorder="1" applyAlignment="1">
      <alignment horizontal="left" wrapText="1"/>
    </xf>
    <xf numFmtId="0" fontId="4" fillId="0" borderId="7" xfId="0" applyFont="1" applyBorder="1" applyAlignment="1"/>
    <xf numFmtId="0" fontId="9" fillId="0" borderId="23" xfId="0" applyFont="1" applyBorder="1" applyAlignment="1">
      <alignment horizontal="right" wrapText="1"/>
    </xf>
    <xf numFmtId="0" fontId="9" fillId="0" borderId="0" xfId="0" applyFont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15" fillId="0" borderId="9" xfId="0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167" fontId="7" fillId="0" borderId="9" xfId="0" applyNumberFormat="1" applyFont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4" fillId="6" borderId="15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8" borderId="25" xfId="0" applyFont="1" applyFill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4" xfId="0" applyFont="1" applyBorder="1" applyAlignment="1">
      <alignment wrapText="1"/>
    </xf>
    <xf numFmtId="168" fontId="4" fillId="0" borderId="5" xfId="0" applyNumberFormat="1" applyFont="1" applyBorder="1" applyAlignment="1">
      <alignment horizontal="left" wrapText="1"/>
    </xf>
    <xf numFmtId="0" fontId="5" fillId="0" borderId="6" xfId="0" applyFont="1" applyBorder="1" applyAlignment="1">
      <alignment wrapText="1"/>
    </xf>
    <xf numFmtId="0" fontId="4" fillId="6" borderId="2" xfId="0" applyFont="1" applyFill="1" applyBorder="1" applyAlignment="1">
      <alignment wrapText="1"/>
    </xf>
    <xf numFmtId="0" fontId="4" fillId="6" borderId="2" xfId="0" applyFont="1" applyFill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4" fillId="0" borderId="5" xfId="0" applyFont="1" applyBorder="1" applyAlignment="1">
      <alignment horizontal="right" wrapText="1"/>
    </xf>
    <xf numFmtId="0" fontId="4" fillId="0" borderId="9" xfId="0" applyFont="1" applyBorder="1" applyAlignment="1">
      <alignment wrapText="1"/>
    </xf>
    <xf numFmtId="0" fontId="7" fillId="0" borderId="5" xfId="0" applyFont="1" applyBorder="1" applyAlignment="1">
      <alignment horizontal="left" wrapText="1"/>
    </xf>
    <xf numFmtId="0" fontId="14" fillId="7" borderId="5" xfId="0" applyFont="1" applyFill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4" fillId="4" borderId="0" xfId="0" applyFont="1" applyFill="1" applyAlignment="1">
      <alignment wrapText="1"/>
    </xf>
    <xf numFmtId="0" fontId="4" fillId="0" borderId="7" xfId="0" applyFont="1" applyBorder="1" applyAlignment="1">
      <alignment wrapText="1"/>
    </xf>
    <xf numFmtId="164" fontId="6" fillId="4" borderId="0" xfId="0" applyNumberFormat="1" applyFont="1" applyFill="1" applyAlignment="1">
      <alignment horizontal="center" wrapText="1"/>
    </xf>
    <xf numFmtId="0" fontId="7" fillId="2" borderId="0" xfId="0" applyFont="1" applyFill="1" applyAlignment="1">
      <alignment wrapText="1"/>
    </xf>
    <xf numFmtId="0" fontId="7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7" fillId="0" borderId="1" xfId="0" applyFont="1" applyBorder="1" applyAlignment="1">
      <alignment wrapText="1"/>
    </xf>
    <xf numFmtId="0" fontId="2" fillId="2" borderId="0" xfId="0" applyFont="1" applyFill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7" fillId="6" borderId="3" xfId="0" applyFont="1" applyFill="1" applyBorder="1" applyAlignment="1">
      <alignment wrapText="1"/>
    </xf>
    <xf numFmtId="0" fontId="4" fillId="0" borderId="18" xfId="0" applyFont="1" applyBorder="1" applyAlignment="1">
      <alignment wrapText="1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600075</xdr:colOff>
      <xdr:row>58</xdr:row>
      <xdr:rowOff>133350</xdr:rowOff>
    </xdr:to>
    <xdr:sp macro="" textlink="">
      <xdr:nvSpPr>
        <xdr:cNvPr id="1042" name="Rectangle 1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bit.ly/bit-17" TargetMode="External"/><Relationship Id="rId1" Type="http://schemas.openxmlformats.org/officeDocument/2006/relationships/hyperlink" Target="http://bit.ly/bit-17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E24" sqref="E24"/>
    </sheetView>
  </sheetViews>
  <sheetFormatPr defaultColWidth="14.42578125" defaultRowHeight="12.75" customHeight="1" x14ac:dyDescent="0.2"/>
  <cols>
    <col min="1" max="1" width="7.140625" customWidth="1"/>
    <col min="2" max="2" width="32.28515625" customWidth="1"/>
    <col min="3" max="20" width="17.28515625" customWidth="1"/>
  </cols>
  <sheetData>
    <row r="1" spans="1:10" x14ac:dyDescent="0.25">
      <c r="A1" s="147" t="s">
        <v>0</v>
      </c>
      <c r="B1" s="148"/>
      <c r="C1" s="5"/>
      <c r="D1" s="7"/>
      <c r="E1" s="7"/>
      <c r="F1" s="7"/>
      <c r="G1" s="7"/>
      <c r="H1" s="7"/>
      <c r="I1" s="7"/>
      <c r="J1" s="7"/>
    </row>
    <row r="2" spans="1:10" ht="12.75" customHeight="1" x14ac:dyDescent="0.2">
      <c r="A2" s="149" t="s">
        <v>6</v>
      </c>
      <c r="B2" s="148"/>
    </row>
    <row r="3" spans="1:10" x14ac:dyDescent="0.25">
      <c r="A3" s="19">
        <v>1</v>
      </c>
      <c r="B3" s="23" t="str">
        <f>Calendario!F120</f>
        <v>Swiss Nat.Team</v>
      </c>
    </row>
    <row r="4" spans="1:10" x14ac:dyDescent="0.25">
      <c r="A4" s="19">
        <v>2</v>
      </c>
      <c r="B4" s="23" t="str">
        <f>Calendario!E120</f>
        <v>Idroscalo A</v>
      </c>
    </row>
    <row r="5" spans="1:10" x14ac:dyDescent="0.25">
      <c r="A5" s="19">
        <v>3</v>
      </c>
      <c r="B5" s="23" t="str">
        <f>Calendario!F118</f>
        <v>C. EUR</v>
      </c>
    </row>
    <row r="6" spans="1:10" x14ac:dyDescent="0.25">
      <c r="A6" s="19">
        <v>4</v>
      </c>
      <c r="B6" s="23" t="str">
        <f>Calendario!E118</f>
        <v>UKS SET</v>
      </c>
    </row>
    <row r="7" spans="1:10" x14ac:dyDescent="0.25">
      <c r="A7" s="19">
        <v>5</v>
      </c>
      <c r="B7" s="26"/>
    </row>
    <row r="8" spans="1:10" x14ac:dyDescent="0.25">
      <c r="A8" s="19">
        <v>6</v>
      </c>
      <c r="B8" s="26"/>
    </row>
    <row r="9" spans="1:10" x14ac:dyDescent="0.25">
      <c r="A9" s="19">
        <v>7</v>
      </c>
      <c r="B9" s="23" t="str">
        <f>Calendario!F104</f>
        <v>G.C. Polesine</v>
      </c>
      <c r="C9" s="150"/>
      <c r="D9" s="148"/>
    </row>
    <row r="10" spans="1:10" x14ac:dyDescent="0.25">
      <c r="A10" s="19">
        <v>8</v>
      </c>
      <c r="B10" s="23" t="str">
        <f>Calendario!E104</f>
        <v>C.C.Firenze A</v>
      </c>
      <c r="C10" s="150"/>
      <c r="D10" s="148"/>
    </row>
    <row r="11" spans="1:10" x14ac:dyDescent="0.25">
      <c r="A11" s="19">
        <v>9</v>
      </c>
      <c r="B11" s="23" t="str">
        <f>Calendario!E105</f>
        <v>Swiss U21 A</v>
      </c>
    </row>
    <row r="12" spans="1:10" x14ac:dyDescent="0.25">
      <c r="A12" s="19">
        <v>10</v>
      </c>
      <c r="B12" s="23" t="str">
        <f>Calendario!F105</f>
        <v>CMM TRieste</v>
      </c>
    </row>
    <row r="13" spans="1:10" x14ac:dyDescent="0.25">
      <c r="A13" s="19">
        <v>11</v>
      </c>
      <c r="B13" s="23" t="str">
        <f>Calendario!F91</f>
        <v>C.C.Carso</v>
      </c>
    </row>
    <row r="14" spans="1:10" x14ac:dyDescent="0.25">
      <c r="A14" s="19">
        <v>12</v>
      </c>
      <c r="B14" s="23" t="str">
        <f>Calendario!E91</f>
        <v>EUR B</v>
      </c>
    </row>
    <row r="15" spans="1:10" x14ac:dyDescent="0.25">
      <c r="A15" s="28"/>
      <c r="B15" s="26"/>
    </row>
    <row r="17" spans="1:2" ht="12.75" customHeight="1" x14ac:dyDescent="0.2">
      <c r="A17" s="149" t="s">
        <v>31</v>
      </c>
      <c r="B17" s="148"/>
    </row>
    <row r="18" spans="1:2" x14ac:dyDescent="0.25">
      <c r="A18" s="19">
        <v>1</v>
      </c>
      <c r="B18" s="23" t="str">
        <f>Calendario!F112</f>
        <v>Italy Ladies</v>
      </c>
    </row>
    <row r="19" spans="1:2" x14ac:dyDescent="0.25">
      <c r="A19" s="19">
        <v>2</v>
      </c>
      <c r="B19" s="23" t="str">
        <f>Calendario!E112</f>
        <v>C.C.Firenze B</v>
      </c>
    </row>
    <row r="20" spans="1:2" x14ac:dyDescent="0.25">
      <c r="A20" s="19">
        <v>3</v>
      </c>
      <c r="B20" s="23" t="str">
        <f>Calendario!F113</f>
        <v>C.Rovigo</v>
      </c>
    </row>
    <row r="21" spans="1:2" x14ac:dyDescent="0.25">
      <c r="A21" s="19">
        <v>4</v>
      </c>
      <c r="B21" s="23" t="str">
        <f>Calendario!E113</f>
        <v>K.C. Arenzano</v>
      </c>
    </row>
    <row r="22" spans="1:2" x14ac:dyDescent="0.25">
      <c r="A22" s="19">
        <v>5</v>
      </c>
      <c r="B22" s="23" t="str">
        <f>Calendario!F102</f>
        <v>Bologna U21</v>
      </c>
    </row>
    <row r="23" spans="1:2" x14ac:dyDescent="0.25">
      <c r="A23" s="19">
        <v>6</v>
      </c>
      <c r="B23" s="23" t="str">
        <f>Calendario!E102</f>
        <v>Nutrie Assassine</v>
      </c>
    </row>
    <row r="24" spans="1:2" x14ac:dyDescent="0.25">
      <c r="A24" s="19">
        <v>7</v>
      </c>
      <c r="B24" s="23" t="str">
        <f>Calendario!E114</f>
        <v>Poland Ladies</v>
      </c>
    </row>
    <row r="25" spans="1:2" x14ac:dyDescent="0.25">
      <c r="A25" s="19">
        <v>8</v>
      </c>
      <c r="B25" s="23" t="str">
        <f>Calendario!F114</f>
        <v>Swiss Ladies</v>
      </c>
    </row>
    <row r="26" spans="1:2" x14ac:dyDescent="0.25">
      <c r="A26" s="19">
        <v>9</v>
      </c>
      <c r="B26" s="23" t="str">
        <f>Calendario!E106</f>
        <v>Swiss U21 B</v>
      </c>
    </row>
    <row r="27" spans="1:2" x14ac:dyDescent="0.25">
      <c r="A27" s="19">
        <v>10</v>
      </c>
      <c r="B27" s="23" t="str">
        <f>Calendario!F106</f>
        <v>Firenze F-U18</v>
      </c>
    </row>
    <row r="28" spans="1:2" x14ac:dyDescent="0.25">
      <c r="A28" s="19">
        <v>11</v>
      </c>
      <c r="B28" s="23" t="str">
        <f>Calendario!F71</f>
        <v>Arenzano U18</v>
      </c>
    </row>
    <row r="29" spans="1:2" x14ac:dyDescent="0.25">
      <c r="A29" s="19"/>
      <c r="B29" s="26"/>
    </row>
    <row r="31" spans="1:2" ht="12.75" customHeight="1" x14ac:dyDescent="0.2">
      <c r="A31" s="149" t="s">
        <v>32</v>
      </c>
      <c r="B31" s="148"/>
    </row>
    <row r="32" spans="1:2" x14ac:dyDescent="0.25">
      <c r="A32" s="19">
        <v>1</v>
      </c>
      <c r="B32" s="23" t="str">
        <f>Calendario!E119</f>
        <v>Ancona U14</v>
      </c>
    </row>
    <row r="33" spans="1:2" x14ac:dyDescent="0.25">
      <c r="A33" s="19">
        <v>2</v>
      </c>
      <c r="B33" s="23" t="str">
        <f>Calendario!F119</f>
        <v>Bologna U14</v>
      </c>
    </row>
    <row r="34" spans="1:2" x14ac:dyDescent="0.25">
      <c r="A34" s="19">
        <v>3</v>
      </c>
      <c r="B34" s="23" t="str">
        <f>Calendario!E111</f>
        <v>Can. Mutina U14</v>
      </c>
    </row>
  </sheetData>
  <mergeCells count="6">
    <mergeCell ref="A31:B31"/>
    <mergeCell ref="A1:B1"/>
    <mergeCell ref="A2:B2"/>
    <mergeCell ref="C9:D9"/>
    <mergeCell ref="C10:D10"/>
    <mergeCell ref="A17:B1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4"/>
  <sheetViews>
    <sheetView workbookViewId="0"/>
  </sheetViews>
  <sheetFormatPr defaultColWidth="14.42578125" defaultRowHeight="12.75" customHeight="1" x14ac:dyDescent="0.2"/>
  <cols>
    <col min="1" max="1" width="16.7109375" customWidth="1"/>
    <col min="2" max="2" width="24.85546875" customWidth="1"/>
    <col min="3" max="3" width="2.140625" customWidth="1"/>
    <col min="4" max="4" width="10.42578125" customWidth="1"/>
    <col min="5" max="5" width="30.7109375" customWidth="1"/>
    <col min="6" max="6" width="3.42578125" customWidth="1"/>
    <col min="7" max="7" width="8.140625" customWidth="1"/>
    <col min="8" max="8" width="14.140625" customWidth="1"/>
    <col min="9" max="10" width="5" customWidth="1"/>
    <col min="11" max="11" width="16.5703125" customWidth="1"/>
    <col min="12" max="12" width="30.5703125" customWidth="1"/>
  </cols>
  <sheetData>
    <row r="1" spans="1:12" ht="18" customHeight="1" x14ac:dyDescent="0.6">
      <c r="A1" s="170" t="s">
        <v>331</v>
      </c>
      <c r="B1" s="160"/>
      <c r="C1" s="160"/>
      <c r="D1" s="160"/>
      <c r="E1" s="160"/>
      <c r="F1" s="52" t="s">
        <v>332</v>
      </c>
      <c r="G1" s="53"/>
      <c r="H1" s="53"/>
      <c r="I1" s="53"/>
      <c r="J1" s="53"/>
      <c r="K1" s="169" t="s">
        <v>333</v>
      </c>
      <c r="L1" s="160"/>
    </row>
    <row r="2" spans="1:12" x14ac:dyDescent="0.2">
      <c r="A2" s="8"/>
      <c r="B2" s="8"/>
      <c r="C2" s="55"/>
      <c r="D2" s="8"/>
      <c r="E2" s="8"/>
      <c r="F2" s="55"/>
      <c r="G2" s="8"/>
      <c r="H2" s="8"/>
      <c r="I2" s="8"/>
      <c r="J2" s="8"/>
      <c r="K2" s="8"/>
      <c r="L2" s="8"/>
    </row>
    <row r="3" spans="1:12" x14ac:dyDescent="0.2">
      <c r="A3" s="56" t="s">
        <v>19</v>
      </c>
      <c r="B3" s="57">
        <v>2</v>
      </c>
      <c r="C3" s="58"/>
      <c r="D3" s="167" t="s">
        <v>334</v>
      </c>
      <c r="E3" s="168"/>
      <c r="F3" s="60">
        <f>B3</f>
        <v>2</v>
      </c>
      <c r="G3" s="61" t="s">
        <v>335</v>
      </c>
      <c r="H3" s="62" t="str">
        <f>B16</f>
        <v>Idroscalo A</v>
      </c>
      <c r="I3" s="167" t="s">
        <v>336</v>
      </c>
      <c r="J3" s="168"/>
      <c r="K3" s="62" t="str">
        <f>E16</f>
        <v>CMM TRieste</v>
      </c>
      <c r="L3" s="61" t="s">
        <v>65</v>
      </c>
    </row>
    <row r="4" spans="1:12" x14ac:dyDescent="0.2">
      <c r="A4" s="56" t="s">
        <v>337</v>
      </c>
      <c r="B4" s="133">
        <f>VLOOKUP(FLOOR(B3/4,1)*4+1,calendario,2)</f>
        <v>0.5</v>
      </c>
      <c r="C4" s="58"/>
      <c r="D4" s="162"/>
      <c r="E4" s="163"/>
      <c r="F4" s="58"/>
      <c r="G4" s="68"/>
      <c r="H4" s="68"/>
      <c r="I4" s="68"/>
      <c r="J4" s="68"/>
      <c r="K4" s="69"/>
      <c r="L4" s="68"/>
    </row>
    <row r="5" spans="1:12" x14ac:dyDescent="0.2">
      <c r="A5" s="56" t="s">
        <v>338</v>
      </c>
      <c r="B5" s="70">
        <f>VLOOKUP(B3,calendario,3)</f>
        <v>2</v>
      </c>
      <c r="C5" s="58"/>
      <c r="D5" s="150"/>
      <c r="E5" s="164"/>
      <c r="F5" s="58"/>
      <c r="G5" s="68"/>
      <c r="H5" s="68"/>
      <c r="I5" s="68"/>
      <c r="J5" s="68"/>
      <c r="K5" s="69"/>
      <c r="L5" s="68"/>
    </row>
    <row r="6" spans="1:12" x14ac:dyDescent="0.2">
      <c r="A6" s="56" t="s">
        <v>36</v>
      </c>
      <c r="B6" s="70" t="str">
        <f>VLOOKUP(B16,squadre,2,FALSE)</f>
        <v>1st Division</v>
      </c>
      <c r="C6" s="58"/>
      <c r="D6" s="150"/>
      <c r="E6" s="164"/>
      <c r="F6" s="58"/>
      <c r="G6" s="69"/>
      <c r="H6" s="69"/>
      <c r="I6" s="69"/>
      <c r="J6" s="69"/>
      <c r="K6" s="69"/>
      <c r="L6" s="69"/>
    </row>
    <row r="7" spans="1:12" x14ac:dyDescent="0.2">
      <c r="A7" s="56" t="s">
        <v>340</v>
      </c>
      <c r="B7" s="72">
        <v>42833</v>
      </c>
      <c r="C7" s="58"/>
      <c r="D7" s="150"/>
      <c r="E7" s="164"/>
      <c r="F7" s="58"/>
      <c r="G7" s="68"/>
      <c r="H7" s="69"/>
      <c r="I7" s="68"/>
      <c r="J7" s="68"/>
      <c r="K7" s="68"/>
      <c r="L7" s="68"/>
    </row>
    <row r="8" spans="1:12" x14ac:dyDescent="0.2">
      <c r="A8" s="73"/>
      <c r="B8" s="74"/>
      <c r="C8" s="58"/>
      <c r="D8" s="150"/>
      <c r="E8" s="164"/>
      <c r="F8" s="58"/>
      <c r="G8" s="68"/>
      <c r="H8" s="69"/>
      <c r="I8" s="68"/>
      <c r="J8" s="68"/>
      <c r="K8" s="68"/>
      <c r="L8" s="68"/>
    </row>
    <row r="9" spans="1:12" x14ac:dyDescent="0.2">
      <c r="A9" s="56" t="s">
        <v>341</v>
      </c>
      <c r="B9" s="75" t="str">
        <f>VLOOKUP(B3,calendario,9)</f>
        <v>Can. Mutina</v>
      </c>
      <c r="C9" s="58"/>
      <c r="D9" s="150"/>
      <c r="E9" s="164"/>
      <c r="F9" s="58"/>
      <c r="G9" s="68"/>
      <c r="H9" s="68"/>
      <c r="I9" s="68"/>
      <c r="J9" s="68"/>
      <c r="K9" s="69"/>
      <c r="L9" s="68"/>
    </row>
    <row r="10" spans="1:12" x14ac:dyDescent="0.2">
      <c r="A10" s="56" t="s">
        <v>342</v>
      </c>
      <c r="B10" s="105"/>
      <c r="C10" s="58"/>
      <c r="D10" s="150"/>
      <c r="E10" s="164"/>
      <c r="F10" s="58"/>
      <c r="G10" s="68"/>
      <c r="H10" s="68"/>
      <c r="I10" s="68"/>
      <c r="J10" s="68"/>
      <c r="K10" s="69"/>
      <c r="L10" s="68"/>
    </row>
    <row r="11" spans="1:12" x14ac:dyDescent="0.2">
      <c r="A11" s="73"/>
      <c r="B11" s="74"/>
      <c r="C11" s="58"/>
      <c r="D11" s="150"/>
      <c r="E11" s="164"/>
      <c r="F11" s="58"/>
      <c r="G11" s="68"/>
      <c r="H11" s="68"/>
      <c r="I11" s="68"/>
      <c r="J11" s="68"/>
      <c r="K11" s="69"/>
      <c r="L11" s="68"/>
    </row>
    <row r="12" spans="1:12" x14ac:dyDescent="0.2">
      <c r="A12" s="56" t="s">
        <v>343</v>
      </c>
      <c r="B12" s="105"/>
      <c r="C12" s="58"/>
      <c r="D12" s="150"/>
      <c r="E12" s="164"/>
      <c r="F12" s="58"/>
      <c r="G12" s="68"/>
      <c r="H12" s="68"/>
      <c r="I12" s="68"/>
      <c r="J12" s="68"/>
      <c r="K12" s="69"/>
      <c r="L12" s="68"/>
    </row>
    <row r="13" spans="1:12" x14ac:dyDescent="0.2">
      <c r="A13" s="56" t="s">
        <v>344</v>
      </c>
      <c r="B13" s="74"/>
      <c r="C13" s="58"/>
      <c r="D13" s="150"/>
      <c r="E13" s="164"/>
      <c r="F13" s="58"/>
      <c r="G13" s="68"/>
      <c r="H13" s="68"/>
      <c r="I13" s="68"/>
      <c r="J13" s="68"/>
      <c r="K13" s="69"/>
      <c r="L13" s="68"/>
    </row>
    <row r="14" spans="1:12" x14ac:dyDescent="0.2">
      <c r="A14" s="56" t="s">
        <v>345</v>
      </c>
      <c r="B14" s="105"/>
      <c r="C14" s="58"/>
      <c r="D14" s="165"/>
      <c r="E14" s="166"/>
      <c r="F14" s="58"/>
      <c r="G14" s="69"/>
      <c r="H14" s="69"/>
      <c r="I14" s="69"/>
      <c r="J14" s="69"/>
      <c r="K14" s="69"/>
      <c r="L14" s="69"/>
    </row>
    <row r="15" spans="1:12" x14ac:dyDescent="0.2">
      <c r="A15" s="55"/>
      <c r="B15" s="55"/>
      <c r="D15" s="55"/>
      <c r="E15" s="55"/>
      <c r="F15" s="71"/>
      <c r="G15" s="69"/>
      <c r="H15" s="69"/>
      <c r="I15" s="69"/>
      <c r="J15" s="69"/>
      <c r="K15" s="69"/>
      <c r="L15" s="69"/>
    </row>
    <row r="16" spans="1:12" x14ac:dyDescent="0.2">
      <c r="A16" s="77" t="s">
        <v>346</v>
      </c>
      <c r="B16" s="78" t="str">
        <f>VLOOKUP(B3,calendario,5)</f>
        <v>Idroscalo A</v>
      </c>
      <c r="C16" s="79"/>
      <c r="D16" s="77" t="s">
        <v>347</v>
      </c>
      <c r="E16" s="78" t="str">
        <f>VLOOKUP(B3,calendario,6)</f>
        <v>CMM TRieste</v>
      </c>
      <c r="F16" s="6"/>
      <c r="G16" s="69"/>
      <c r="H16" s="69"/>
      <c r="I16" s="69"/>
      <c r="J16" s="69"/>
      <c r="K16" s="69"/>
      <c r="L16" s="69"/>
    </row>
    <row r="17" spans="1:12" x14ac:dyDescent="0.2">
      <c r="A17" s="56" t="s">
        <v>348</v>
      </c>
      <c r="B17" s="56" t="s">
        <v>349</v>
      </c>
      <c r="C17" s="73"/>
      <c r="D17" s="56" t="s">
        <v>348</v>
      </c>
      <c r="E17" s="56" t="s">
        <v>349</v>
      </c>
      <c r="F17" s="80"/>
      <c r="G17" s="69"/>
      <c r="H17" s="69"/>
      <c r="I17" s="69"/>
      <c r="J17" s="69"/>
      <c r="K17" s="69"/>
      <c r="L17" s="69"/>
    </row>
    <row r="18" spans="1:12" x14ac:dyDescent="0.2">
      <c r="A18" s="81">
        <f>VLOOKUP(B16,squadre,3,FALSE)</f>
        <v>1</v>
      </c>
      <c r="B18" s="70" t="str">
        <f>VLOOKUP(B16,squadre,4,FALSE)</f>
        <v>Ruggero Di Maria</v>
      </c>
      <c r="C18" s="69"/>
      <c r="D18" s="81">
        <f>VLOOKUP(E16,squadre,3,FALSE)</f>
        <v>1</v>
      </c>
      <c r="E18" s="70" t="str">
        <f>VLOOKUP(E16,squadre,4,FALSE)</f>
        <v>Carlo Bigaglia</v>
      </c>
      <c r="F18" s="58"/>
      <c r="G18" s="69"/>
      <c r="H18" s="69"/>
      <c r="I18" s="69"/>
      <c r="J18" s="69"/>
      <c r="K18" s="69"/>
      <c r="L18" s="69"/>
    </row>
    <row r="19" spans="1:12" x14ac:dyDescent="0.2">
      <c r="A19" s="81">
        <f>VLOOKUP(B16,squadre,5,FALSE)</f>
        <v>2</v>
      </c>
      <c r="B19" s="70" t="str">
        <f>VLOOKUP(B16,squadre,6,FALSE)</f>
        <v>Daniele Caprioglio</v>
      </c>
      <c r="C19" s="69"/>
      <c r="D19" s="81">
        <f>VLOOKUP(E16,squadre,5,FALSE)</f>
        <v>3</v>
      </c>
      <c r="E19" s="70" t="str">
        <f>VLOOKUP(E16,squadre,6,FALSE)</f>
        <v>Andrea Falconer</v>
      </c>
      <c r="F19" s="58"/>
      <c r="G19" s="69"/>
      <c r="H19" s="69"/>
      <c r="I19" s="69"/>
      <c r="J19" s="69"/>
      <c r="K19" s="69"/>
      <c r="L19" s="69"/>
    </row>
    <row r="20" spans="1:12" x14ac:dyDescent="0.2">
      <c r="A20" s="81">
        <f>VLOOKUP(B16,squadre,7,FALSE)</f>
        <v>4</v>
      </c>
      <c r="B20" s="70" t="str">
        <f>VLOOKUP(B16,squadre,8,FALSE)</f>
        <v>Mirko Caprioglio</v>
      </c>
      <c r="C20" s="69"/>
      <c r="D20" s="81">
        <f>VLOOKUP(E16,squadre,7,FALSE)</f>
        <v>5</v>
      </c>
      <c r="E20" s="70" t="str">
        <f>VLOOKUP(E16,squadre,8,FALSE)</f>
        <v>Matteo Benetton</v>
      </c>
      <c r="F20" s="58"/>
      <c r="G20" s="69"/>
      <c r="H20" s="69"/>
      <c r="I20" s="69"/>
      <c r="J20" s="69"/>
      <c r="K20" s="69"/>
      <c r="L20" s="69"/>
    </row>
    <row r="21" spans="1:12" x14ac:dyDescent="0.2">
      <c r="A21" s="81">
        <f>VLOOKUP(B16,squadre,9,FALSE)</f>
        <v>6</v>
      </c>
      <c r="B21" s="70" t="str">
        <f>VLOOKUP(B16,squadre,10,FALSE)</f>
        <v>Baroni Alberto</v>
      </c>
      <c r="C21" s="69"/>
      <c r="D21" s="81">
        <f>VLOOKUP(E16,squadre,9,FALSE)</f>
        <v>6</v>
      </c>
      <c r="E21" s="70" t="str">
        <f>VLOOKUP(E16,squadre,10,FALSE)</f>
        <v>Marco De Colombani</v>
      </c>
      <c r="F21" s="58"/>
      <c r="G21" s="69"/>
      <c r="H21" s="69"/>
      <c r="I21" s="69"/>
      <c r="J21" s="69"/>
      <c r="K21" s="69"/>
      <c r="L21" s="69"/>
    </row>
    <row r="22" spans="1:12" x14ac:dyDescent="0.2">
      <c r="A22" s="81">
        <f>VLOOKUP(B16,squadre,11,FALSE)</f>
        <v>7</v>
      </c>
      <c r="B22" s="70" t="str">
        <f>VLOOKUP(B16,squadre,12,FALSE)</f>
        <v>Sasha Cardini</v>
      </c>
      <c r="C22" s="69"/>
      <c r="D22" s="81">
        <f>VLOOKUP(E16,squadre,11,FALSE)</f>
        <v>7</v>
      </c>
      <c r="E22" s="70" t="str">
        <f>VLOOKUP(E16,squadre,12,FALSE)</f>
        <v>Bigaglia Enrico</v>
      </c>
      <c r="F22" s="58"/>
      <c r="G22" s="69"/>
      <c r="H22" s="69"/>
      <c r="I22" s="69"/>
      <c r="J22" s="69"/>
      <c r="K22" s="69"/>
      <c r="L22" s="69"/>
    </row>
    <row r="23" spans="1:12" x14ac:dyDescent="0.2">
      <c r="A23" s="81">
        <f>VLOOKUP(B16,squadre,13,FALSE)</f>
        <v>11</v>
      </c>
      <c r="B23" s="70" t="str">
        <f>VLOOKUP(B16,squadre,14,FALSE)</f>
        <v>Edoardo Di Maria</v>
      </c>
      <c r="C23" s="69"/>
      <c r="D23" s="81">
        <f>VLOOKUP(E16,squadre,13,FALSE)</f>
        <v>8</v>
      </c>
      <c r="E23" s="70" t="str">
        <f>VLOOKUP(E16,squadre,14,FALSE)</f>
        <v>Rocco Bon</v>
      </c>
      <c r="F23" s="58"/>
      <c r="G23" s="69"/>
      <c r="H23" s="69"/>
      <c r="I23" s="69"/>
      <c r="J23" s="69"/>
      <c r="K23" s="69"/>
      <c r="L23" s="69"/>
    </row>
    <row r="24" spans="1:12" x14ac:dyDescent="0.2">
      <c r="A24" s="81">
        <f>VLOOKUP(B16,squadre,15,FALSE)</f>
        <v>0</v>
      </c>
      <c r="B24" s="70">
        <f>VLOOKUP(B16,squadre,16,FALSE)</f>
        <v>0</v>
      </c>
      <c r="C24" s="69"/>
      <c r="D24" s="81">
        <f>VLOOKUP(E16,squadre,15,FALSE)</f>
        <v>9</v>
      </c>
      <c r="E24" s="70" t="str">
        <f>VLOOKUP(E16,squadre,16,FALSE)</f>
        <v>Tobia Esopi</v>
      </c>
      <c r="F24" s="58"/>
      <c r="G24" s="69"/>
      <c r="H24" s="69"/>
      <c r="I24" s="69"/>
      <c r="J24" s="69"/>
      <c r="K24" s="69"/>
      <c r="L24" s="69"/>
    </row>
    <row r="25" spans="1:12" x14ac:dyDescent="0.2">
      <c r="A25" s="81">
        <f>VLOOKUP(B16,squadre,17,FALSE)</f>
        <v>0</v>
      </c>
      <c r="B25" s="70">
        <f>VLOOKUP(B16,squadre,18,FALSE)</f>
        <v>0</v>
      </c>
      <c r="C25" s="69"/>
      <c r="D25" s="81">
        <f>VLOOKUP(E16,squadre,17,FALSE)</f>
        <v>13</v>
      </c>
      <c r="E25" s="70" t="str">
        <f>VLOOKUP(E16,squadre,18,FALSE)</f>
        <v>Stefano Rugo</v>
      </c>
      <c r="F25" s="58"/>
      <c r="G25" s="69"/>
      <c r="H25" s="69"/>
      <c r="I25" s="69"/>
      <c r="J25" s="69"/>
      <c r="K25" s="69"/>
      <c r="L25" s="69"/>
    </row>
    <row r="26" spans="1:12" x14ac:dyDescent="0.2">
      <c r="A26" s="140" t="s">
        <v>400</v>
      </c>
      <c r="B26" s="70">
        <f>VLOOKUP(B16,squadre,20,FALSE)</f>
        <v>0</v>
      </c>
      <c r="C26" s="69"/>
      <c r="D26" s="81">
        <f>VLOOKUP(E16,squadre,19,FALSE)</f>
        <v>0</v>
      </c>
      <c r="E26" s="70">
        <f>VLOOKUP(E16,squadre,20,FALSE)</f>
        <v>0</v>
      </c>
      <c r="F26" s="58"/>
      <c r="G26" s="69"/>
      <c r="H26" s="69"/>
      <c r="I26" s="69"/>
      <c r="J26" s="69"/>
      <c r="K26" s="69"/>
      <c r="L26" s="69"/>
    </row>
    <row r="27" spans="1:12" x14ac:dyDescent="0.2">
      <c r="A27" s="81">
        <f>VLOOKUP(B16,squadre,21,FALSE)</f>
        <v>0</v>
      </c>
      <c r="B27" s="70">
        <f>VLOOKUP(B16,squadre,22,FALSE)</f>
        <v>0</v>
      </c>
      <c r="C27" s="69"/>
      <c r="D27" s="81">
        <f>VLOOKUP(E16,squadre,21,FALSE)</f>
        <v>0</v>
      </c>
      <c r="E27" s="70">
        <f>VLOOKUP(E16,squadre,22,FALSE)</f>
        <v>0</v>
      </c>
      <c r="F27" s="58"/>
      <c r="G27" s="69"/>
      <c r="H27" s="69"/>
      <c r="I27" s="69"/>
      <c r="J27" s="69"/>
      <c r="K27" s="69"/>
      <c r="L27" s="69"/>
    </row>
    <row r="28" spans="1:12" x14ac:dyDescent="0.2">
      <c r="A28" s="83"/>
      <c r="B28" s="74"/>
      <c r="C28" s="69"/>
      <c r="D28" s="83"/>
      <c r="E28" s="74"/>
      <c r="F28" s="58"/>
      <c r="G28" s="69"/>
      <c r="H28" s="69"/>
      <c r="I28" s="69"/>
      <c r="J28" s="69"/>
      <c r="K28" s="69"/>
      <c r="L28" s="69"/>
    </row>
    <row r="29" spans="1:12" x14ac:dyDescent="0.2">
      <c r="A29" s="55"/>
      <c r="B29" s="55"/>
      <c r="C29" s="55"/>
      <c r="D29" s="55"/>
      <c r="E29" s="55"/>
      <c r="F29" s="71"/>
      <c r="G29" s="69"/>
      <c r="H29" s="69"/>
      <c r="I29" s="69"/>
      <c r="J29" s="69"/>
      <c r="K29" s="69"/>
      <c r="L29" s="69"/>
    </row>
    <row r="30" spans="1:12" x14ac:dyDescent="0.2">
      <c r="A30" s="77" t="s">
        <v>352</v>
      </c>
      <c r="B30" s="78" t="str">
        <f>B16</f>
        <v>Idroscalo A</v>
      </c>
      <c r="C30" s="84"/>
      <c r="D30" s="84"/>
      <c r="E30" s="78" t="str">
        <f>E16</f>
        <v>CMM TRieste</v>
      </c>
      <c r="F30" s="71"/>
      <c r="G30" s="69"/>
      <c r="H30" s="69"/>
      <c r="I30" s="69"/>
      <c r="J30" s="69"/>
      <c r="K30" s="69"/>
      <c r="L30" s="69"/>
    </row>
    <row r="31" spans="1:12" x14ac:dyDescent="0.2">
      <c r="A31" s="56" t="s">
        <v>353</v>
      </c>
      <c r="B31" s="68"/>
      <c r="C31" s="14"/>
      <c r="D31" s="71"/>
      <c r="E31" s="68"/>
      <c r="F31" s="58"/>
      <c r="G31" s="69"/>
      <c r="H31" s="69"/>
      <c r="I31" s="69"/>
      <c r="J31" s="69"/>
      <c r="K31" s="69"/>
      <c r="L31" s="69"/>
    </row>
    <row r="32" spans="1:12" x14ac:dyDescent="0.2">
      <c r="A32" s="56" t="s">
        <v>354</v>
      </c>
      <c r="B32" s="68"/>
      <c r="C32" s="14"/>
      <c r="D32" s="71"/>
      <c r="E32" s="68"/>
      <c r="F32" s="58"/>
      <c r="G32" s="69"/>
      <c r="H32" s="69"/>
      <c r="I32" s="69"/>
      <c r="J32" s="69"/>
      <c r="K32" s="69"/>
      <c r="L32" s="69"/>
    </row>
    <row r="33" spans="1:12" x14ac:dyDescent="0.2">
      <c r="A33" s="56" t="s">
        <v>355</v>
      </c>
      <c r="B33" s="69"/>
      <c r="C33" s="14"/>
      <c r="D33" s="71"/>
      <c r="E33" s="69"/>
      <c r="F33" s="58"/>
      <c r="G33" s="69"/>
      <c r="H33" s="69"/>
      <c r="I33" s="69"/>
      <c r="J33" s="69"/>
      <c r="K33" s="69"/>
      <c r="L33" s="69"/>
    </row>
    <row r="34" spans="1:12" x14ac:dyDescent="0.2">
      <c r="A34" s="56" t="s">
        <v>356</v>
      </c>
      <c r="B34" s="69"/>
      <c r="C34" s="14"/>
      <c r="D34" s="71"/>
      <c r="E34" s="69"/>
      <c r="F34" s="58"/>
      <c r="G34" s="69"/>
      <c r="H34" s="69"/>
      <c r="I34" s="69"/>
      <c r="J34" s="69"/>
      <c r="K34" s="69"/>
      <c r="L34" s="69"/>
    </row>
    <row r="35" spans="1:12" ht="15.75" x14ac:dyDescent="0.25">
      <c r="A35" s="85" t="s">
        <v>357</v>
      </c>
      <c r="B35" s="86">
        <v>9</v>
      </c>
      <c r="C35" s="87"/>
      <c r="D35" s="88"/>
      <c r="E35" s="86">
        <v>1</v>
      </c>
      <c r="F35" s="58"/>
      <c r="G35" s="69"/>
      <c r="H35" s="69"/>
      <c r="I35" s="69"/>
      <c r="J35" s="69"/>
      <c r="K35" s="69"/>
      <c r="L35" s="69"/>
    </row>
    <row r="36" spans="1:12" x14ac:dyDescent="0.2">
      <c r="A36" s="89"/>
      <c r="B36" s="8"/>
      <c r="E36" s="55"/>
      <c r="F36" s="71"/>
      <c r="G36" s="69"/>
      <c r="H36" s="69"/>
      <c r="I36" s="69"/>
      <c r="J36" s="69"/>
      <c r="K36" s="69"/>
      <c r="L36" s="69"/>
    </row>
    <row r="37" spans="1:12" x14ac:dyDescent="0.2">
      <c r="A37" s="56" t="s">
        <v>358</v>
      </c>
      <c r="B37" s="68"/>
      <c r="C37" s="14"/>
      <c r="F37" s="71"/>
      <c r="G37" s="69"/>
      <c r="H37" s="69"/>
      <c r="I37" s="69"/>
      <c r="J37" s="69"/>
      <c r="K37" s="69"/>
      <c r="L37" s="69"/>
    </row>
    <row r="38" spans="1:12" x14ac:dyDescent="0.2">
      <c r="A38" s="55"/>
      <c r="B38" s="55"/>
      <c r="G38" s="55"/>
      <c r="H38" s="55"/>
      <c r="I38" s="55"/>
      <c r="J38" s="55"/>
      <c r="K38" s="55"/>
      <c r="L38" s="55"/>
    </row>
    <row r="39" spans="1:12" x14ac:dyDescent="0.2">
      <c r="A39" s="28" t="s">
        <v>341</v>
      </c>
      <c r="B39" s="3"/>
      <c r="D39" s="28" t="s">
        <v>342</v>
      </c>
      <c r="E39" s="3"/>
      <c r="G39" s="28" t="s">
        <v>359</v>
      </c>
      <c r="H39" s="3"/>
      <c r="K39" s="28" t="s">
        <v>360</v>
      </c>
      <c r="L39" s="3"/>
    </row>
    <row r="40" spans="1:12" x14ac:dyDescent="0.2">
      <c r="B40" s="55"/>
      <c r="E40" s="55"/>
      <c r="H40" s="55"/>
      <c r="L40" s="55"/>
    </row>
    <row r="41" spans="1:12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45" x14ac:dyDescent="0.6">
      <c r="A42" s="170" t="s">
        <v>331</v>
      </c>
      <c r="B42" s="160"/>
      <c r="C42" s="160"/>
      <c r="D42" s="160"/>
      <c r="E42" s="160"/>
      <c r="F42" s="52" t="s">
        <v>332</v>
      </c>
      <c r="G42" s="53"/>
      <c r="H42" s="53"/>
      <c r="I42" s="53"/>
      <c r="J42" s="53"/>
      <c r="K42" s="169" t="s">
        <v>333</v>
      </c>
      <c r="L42" s="160"/>
    </row>
    <row r="43" spans="1:12" x14ac:dyDescent="0.2">
      <c r="A43" s="8"/>
      <c r="B43" s="8"/>
      <c r="C43" s="55"/>
      <c r="D43" s="8"/>
      <c r="E43" s="8"/>
      <c r="F43" s="55"/>
      <c r="G43" s="8"/>
      <c r="H43" s="8"/>
      <c r="I43" s="8"/>
      <c r="J43" s="8"/>
      <c r="K43" s="8"/>
      <c r="L43" s="8"/>
    </row>
    <row r="44" spans="1:12" x14ac:dyDescent="0.2">
      <c r="A44" s="56" t="s">
        <v>19</v>
      </c>
      <c r="B44" s="90">
        <f>B3+4</f>
        <v>6</v>
      </c>
      <c r="C44" s="58"/>
      <c r="D44" s="167" t="s">
        <v>334</v>
      </c>
      <c r="E44" s="168"/>
      <c r="F44" s="60">
        <f>B44</f>
        <v>6</v>
      </c>
      <c r="G44" s="61" t="s">
        <v>335</v>
      </c>
      <c r="H44" s="62" t="str">
        <f>B57</f>
        <v>Italy Ladies</v>
      </c>
      <c r="I44" s="167" t="s">
        <v>336</v>
      </c>
      <c r="J44" s="168"/>
      <c r="K44" s="62" t="str">
        <f>E57</f>
        <v>Firenze F-U18</v>
      </c>
      <c r="L44" s="61" t="s">
        <v>65</v>
      </c>
    </row>
    <row r="45" spans="1:12" x14ac:dyDescent="0.2">
      <c r="A45" s="56" t="s">
        <v>337</v>
      </c>
      <c r="B45" s="133">
        <f>VLOOKUP(FLOOR(B44/4,1)*4+1,calendario,2)</f>
        <v>0.52083333333333337</v>
      </c>
      <c r="C45" s="58"/>
      <c r="D45" s="162"/>
      <c r="E45" s="163"/>
      <c r="F45" s="58"/>
      <c r="G45" s="68"/>
      <c r="H45" s="68"/>
      <c r="I45" s="68"/>
      <c r="J45" s="68"/>
      <c r="K45" s="69"/>
      <c r="L45" s="68"/>
    </row>
    <row r="46" spans="1:12" x14ac:dyDescent="0.2">
      <c r="A46" s="56" t="s">
        <v>338</v>
      </c>
      <c r="B46" s="70">
        <f>VLOOKUP(B44,calendario,3)</f>
        <v>2</v>
      </c>
      <c r="C46" s="58"/>
      <c r="D46" s="150"/>
      <c r="E46" s="164"/>
      <c r="F46" s="58"/>
      <c r="G46" s="68"/>
      <c r="H46" s="68"/>
      <c r="I46" s="68"/>
      <c r="J46" s="68"/>
      <c r="K46" s="69"/>
      <c r="L46" s="68"/>
    </row>
    <row r="47" spans="1:12" x14ac:dyDescent="0.2">
      <c r="A47" s="56" t="s">
        <v>36</v>
      </c>
      <c r="B47" s="70" t="str">
        <f>VLOOKUP(B57,squadre,2,FALSE)</f>
        <v>2nd Division</v>
      </c>
      <c r="C47" s="58"/>
      <c r="D47" s="150"/>
      <c r="E47" s="164"/>
      <c r="F47" s="58"/>
      <c r="G47" s="68"/>
      <c r="H47" s="68"/>
      <c r="I47" s="68"/>
      <c r="J47" s="68"/>
      <c r="K47" s="69"/>
      <c r="L47" s="68"/>
    </row>
    <row r="48" spans="1:12" x14ac:dyDescent="0.2">
      <c r="A48" s="56" t="s">
        <v>340</v>
      </c>
      <c r="B48" s="72">
        <v>42833</v>
      </c>
      <c r="C48" s="58"/>
      <c r="D48" s="150"/>
      <c r="E48" s="164"/>
      <c r="F48" s="58"/>
      <c r="G48" s="68"/>
      <c r="H48" s="68"/>
      <c r="I48" s="68"/>
      <c r="J48" s="68"/>
      <c r="K48" s="69"/>
      <c r="L48" s="68"/>
    </row>
    <row r="49" spans="1:12" x14ac:dyDescent="0.2">
      <c r="A49" s="73"/>
      <c r="B49" s="74"/>
      <c r="C49" s="58"/>
      <c r="D49" s="150"/>
      <c r="E49" s="164"/>
      <c r="F49" s="58"/>
      <c r="G49" s="69"/>
      <c r="H49" s="69"/>
      <c r="I49" s="69"/>
      <c r="J49" s="69"/>
      <c r="K49" s="69"/>
      <c r="L49" s="69"/>
    </row>
    <row r="50" spans="1:12" x14ac:dyDescent="0.2">
      <c r="A50" s="56" t="s">
        <v>341</v>
      </c>
      <c r="B50" s="75" t="str">
        <f>VLOOKUP(B44,calendario,9)</f>
        <v>Swiss Ladies</v>
      </c>
      <c r="C50" s="58"/>
      <c r="D50" s="150"/>
      <c r="E50" s="164"/>
      <c r="F50" s="58"/>
      <c r="G50" s="68"/>
      <c r="H50" s="68"/>
      <c r="I50" s="68"/>
      <c r="J50" s="68"/>
      <c r="K50" s="69"/>
      <c r="L50" s="68"/>
    </row>
    <row r="51" spans="1:12" x14ac:dyDescent="0.2">
      <c r="A51" s="56" t="s">
        <v>342</v>
      </c>
      <c r="B51" s="105"/>
      <c r="C51" s="58"/>
      <c r="D51" s="150"/>
      <c r="E51" s="164"/>
      <c r="F51" s="58"/>
      <c r="G51" s="68"/>
      <c r="H51" s="68"/>
      <c r="I51" s="68"/>
      <c r="J51" s="68"/>
      <c r="K51" s="69"/>
      <c r="L51" s="68"/>
    </row>
    <row r="52" spans="1:12" x14ac:dyDescent="0.2">
      <c r="A52" s="73"/>
      <c r="B52" s="74"/>
      <c r="C52" s="58"/>
      <c r="D52" s="150"/>
      <c r="E52" s="164"/>
      <c r="F52" s="58"/>
      <c r="G52" s="68"/>
      <c r="H52" s="68"/>
      <c r="I52" s="68"/>
      <c r="J52" s="68"/>
      <c r="K52" s="69"/>
      <c r="L52" s="68"/>
    </row>
    <row r="53" spans="1:12" x14ac:dyDescent="0.2">
      <c r="A53" s="56" t="s">
        <v>343</v>
      </c>
      <c r="B53" s="105"/>
      <c r="C53" s="58"/>
      <c r="D53" s="150"/>
      <c r="E53" s="164"/>
      <c r="F53" s="58"/>
      <c r="G53" s="68"/>
      <c r="H53" s="68"/>
      <c r="I53" s="68"/>
      <c r="J53" s="68"/>
      <c r="K53" s="69"/>
      <c r="L53" s="68"/>
    </row>
    <row r="54" spans="1:12" x14ac:dyDescent="0.2">
      <c r="A54" s="56" t="s">
        <v>344</v>
      </c>
      <c r="B54" s="105"/>
      <c r="C54" s="58"/>
      <c r="D54" s="150"/>
      <c r="E54" s="164"/>
      <c r="F54" s="58"/>
      <c r="G54" s="68"/>
      <c r="H54" s="68"/>
      <c r="I54" s="68"/>
      <c r="J54" s="68"/>
      <c r="K54" s="69"/>
      <c r="L54" s="68"/>
    </row>
    <row r="55" spans="1:12" x14ac:dyDescent="0.2">
      <c r="A55" s="56" t="s">
        <v>345</v>
      </c>
      <c r="B55" s="105"/>
      <c r="C55" s="58"/>
      <c r="D55" s="165"/>
      <c r="E55" s="166"/>
      <c r="F55" s="58"/>
      <c r="G55" s="68"/>
      <c r="H55" s="68"/>
      <c r="I55" s="68"/>
      <c r="J55" s="68"/>
      <c r="K55" s="69"/>
      <c r="L55" s="68"/>
    </row>
    <row r="56" spans="1:12" x14ac:dyDescent="0.2">
      <c r="A56" s="55"/>
      <c r="B56" s="55"/>
      <c r="D56" s="55"/>
      <c r="E56" s="55"/>
      <c r="F56" s="71"/>
      <c r="G56" s="68"/>
      <c r="H56" s="69"/>
      <c r="I56" s="68"/>
      <c r="J56" s="68"/>
      <c r="K56" s="68"/>
      <c r="L56" s="68"/>
    </row>
    <row r="57" spans="1:12" x14ac:dyDescent="0.2">
      <c r="A57" s="77" t="s">
        <v>346</v>
      </c>
      <c r="B57" s="78" t="str">
        <f>VLOOKUP(B44,calendario,5)</f>
        <v>Italy Ladies</v>
      </c>
      <c r="C57" s="79"/>
      <c r="D57" s="77" t="s">
        <v>347</v>
      </c>
      <c r="E57" s="78" t="str">
        <f>VLOOKUP(B44,calendario,6)</f>
        <v>Firenze F-U18</v>
      </c>
      <c r="F57" s="6"/>
      <c r="G57" s="69"/>
      <c r="H57" s="69"/>
      <c r="I57" s="69"/>
      <c r="J57" s="69"/>
      <c r="K57" s="69"/>
      <c r="L57" s="69"/>
    </row>
    <row r="58" spans="1:12" x14ac:dyDescent="0.2">
      <c r="A58" s="56" t="s">
        <v>348</v>
      </c>
      <c r="B58" s="56" t="s">
        <v>349</v>
      </c>
      <c r="C58" s="73"/>
      <c r="D58" s="56" t="s">
        <v>348</v>
      </c>
      <c r="E58" s="56" t="s">
        <v>349</v>
      </c>
      <c r="F58" s="80"/>
      <c r="G58" s="69"/>
      <c r="H58" s="69"/>
      <c r="I58" s="69"/>
      <c r="J58" s="69"/>
      <c r="K58" s="69"/>
      <c r="L58" s="69"/>
    </row>
    <row r="59" spans="1:12" x14ac:dyDescent="0.2">
      <c r="A59" s="81">
        <f>VLOOKUP(B57,squadre,3,FALSE)</f>
        <v>1</v>
      </c>
      <c r="B59" s="70" t="str">
        <f>VLOOKUP(B57,squadre,4,FALSE)</f>
        <v>Ada Prestipino</v>
      </c>
      <c r="C59" s="69"/>
      <c r="D59" s="81">
        <f>VLOOKUP(E57,squadre,3,FALSE)</f>
        <v>0</v>
      </c>
      <c r="E59" s="70">
        <f>VLOOKUP(E57,squadre,4,FALSE)</f>
        <v>0</v>
      </c>
      <c r="F59" s="58"/>
      <c r="G59" s="69"/>
      <c r="H59" s="69"/>
      <c r="I59" s="69"/>
      <c r="J59" s="69"/>
      <c r="K59" s="69"/>
      <c r="L59" s="69"/>
    </row>
    <row r="60" spans="1:12" x14ac:dyDescent="0.2">
      <c r="A60" s="81">
        <f>VLOOKUP(B57,squadre,5,FALSE)</f>
        <v>10</v>
      </c>
      <c r="B60" s="70" t="str">
        <f>VLOOKUP(B57,squadre,6,FALSE)</f>
        <v>Flavia Landolina</v>
      </c>
      <c r="C60" s="69"/>
      <c r="D60" s="81">
        <f>VLOOKUP(E57,squadre,5,FALSE)</f>
        <v>0</v>
      </c>
      <c r="E60" s="70">
        <f>VLOOKUP(E57,squadre,6,FALSE)</f>
        <v>0</v>
      </c>
      <c r="F60" s="58"/>
      <c r="G60" s="69"/>
      <c r="H60" s="69"/>
      <c r="I60" s="69"/>
      <c r="J60" s="69"/>
      <c r="K60" s="69"/>
      <c r="L60" s="69"/>
    </row>
    <row r="61" spans="1:12" x14ac:dyDescent="0.2">
      <c r="A61" s="81">
        <f>VLOOKUP(B57,squadre,7,FALSE)</f>
        <v>3</v>
      </c>
      <c r="B61" s="70" t="str">
        <f>VLOOKUP(B57,squadre,8,FALSE)</f>
        <v>Martina Anastasi</v>
      </c>
      <c r="C61" s="69"/>
      <c r="D61" s="81">
        <f>VLOOKUP(E57,squadre,7,FALSE)</f>
        <v>0</v>
      </c>
      <c r="E61" s="70">
        <f>VLOOKUP(E57,squadre,8,FALSE)</f>
        <v>0</v>
      </c>
      <c r="F61" s="58"/>
      <c r="G61" s="69"/>
      <c r="H61" s="69"/>
      <c r="I61" s="69"/>
      <c r="J61" s="69"/>
      <c r="K61" s="69"/>
      <c r="L61" s="69"/>
    </row>
    <row r="62" spans="1:12" x14ac:dyDescent="0.2">
      <c r="A62" s="81">
        <f>VLOOKUP(B57,squadre,9,FALSE)</f>
        <v>4</v>
      </c>
      <c r="B62" s="70" t="str">
        <f>VLOOKUP(B57,squadre,10,FALSE)</f>
        <v>Maddalena Lago</v>
      </c>
      <c r="C62" s="69"/>
      <c r="D62" s="81">
        <f>VLOOKUP(E57,squadre,9,FALSE)</f>
        <v>0</v>
      </c>
      <c r="E62" s="70">
        <f>VLOOKUP(E57,squadre,10,FALSE)</f>
        <v>0</v>
      </c>
      <c r="F62" s="58"/>
      <c r="G62" s="69"/>
      <c r="H62" s="69"/>
      <c r="I62" s="69"/>
      <c r="J62" s="69"/>
      <c r="K62" s="69"/>
      <c r="L62" s="69"/>
    </row>
    <row r="63" spans="1:12" x14ac:dyDescent="0.2">
      <c r="A63" s="81">
        <f>VLOOKUP(B57,squadre,11,FALSE)</f>
        <v>0</v>
      </c>
      <c r="B63" s="70">
        <f>VLOOKUP(B57,squadre,12,FALSE)</f>
        <v>0</v>
      </c>
      <c r="C63" s="69"/>
      <c r="D63" s="81">
        <f>VLOOKUP(E57,squadre,11,FALSE)</f>
        <v>0</v>
      </c>
      <c r="E63" s="70">
        <f>VLOOKUP(E57,squadre,12,FALSE)</f>
        <v>0</v>
      </c>
      <c r="F63" s="58"/>
      <c r="G63" s="69"/>
      <c r="H63" s="69"/>
      <c r="I63" s="69"/>
      <c r="J63" s="69"/>
      <c r="K63" s="69"/>
      <c r="L63" s="69"/>
    </row>
    <row r="64" spans="1:12" x14ac:dyDescent="0.2">
      <c r="A64" s="81">
        <f>VLOOKUP(B57,squadre,13,FALSE)</f>
        <v>6</v>
      </c>
      <c r="B64" s="70" t="str">
        <f>VLOOKUP(B57,squadre,14,FALSE)</f>
        <v>roberta Catania</v>
      </c>
      <c r="C64" s="69"/>
      <c r="D64" s="81">
        <f>VLOOKUP(E57,squadre,13,FALSE)</f>
        <v>0</v>
      </c>
      <c r="E64" s="70">
        <f>VLOOKUP(E57,squadre,14,FALSE)</f>
        <v>0</v>
      </c>
      <c r="F64" s="58"/>
      <c r="G64" s="69"/>
      <c r="H64" s="69"/>
      <c r="I64" s="69"/>
      <c r="J64" s="69"/>
      <c r="K64" s="69"/>
      <c r="L64" s="69"/>
    </row>
    <row r="65" spans="1:12" x14ac:dyDescent="0.2">
      <c r="A65" s="81">
        <f>VLOOKUP(B57,squadre,15,FALSE)</f>
        <v>7</v>
      </c>
      <c r="B65" s="70" t="str">
        <f>VLOOKUP(B57,squadre,16,FALSE)</f>
        <v>Maria Anna Szczepanska</v>
      </c>
      <c r="C65" s="69"/>
      <c r="D65" s="81">
        <f>VLOOKUP(E57,squadre,15,FALSE)</f>
        <v>0</v>
      </c>
      <c r="E65" s="70">
        <f>VLOOKUP(E57,squadre,16,FALSE)</f>
        <v>0</v>
      </c>
      <c r="F65" s="58"/>
      <c r="G65" s="69"/>
      <c r="H65" s="69"/>
      <c r="I65" s="69"/>
      <c r="J65" s="69"/>
      <c r="K65" s="69"/>
      <c r="L65" s="69"/>
    </row>
    <row r="66" spans="1:12" x14ac:dyDescent="0.2">
      <c r="A66" s="81">
        <f>VLOOKUP(B57,squadre,17,FALSE)</f>
        <v>8</v>
      </c>
      <c r="B66" s="70" t="str">
        <f>VLOOKUP(B57,squadre,18,FALSE)</f>
        <v>Silvia Cogoni</v>
      </c>
      <c r="C66" s="69"/>
      <c r="D66" s="81">
        <f>VLOOKUP(E57,squadre,17,FALSE)</f>
        <v>0</v>
      </c>
      <c r="E66" s="70">
        <f>VLOOKUP(E57,squadre,18,FALSE)</f>
        <v>0</v>
      </c>
      <c r="F66" s="58"/>
      <c r="G66" s="69"/>
      <c r="H66" s="69"/>
      <c r="I66" s="69"/>
      <c r="J66" s="69"/>
      <c r="K66" s="69"/>
      <c r="L66" s="69"/>
    </row>
    <row r="67" spans="1:12" x14ac:dyDescent="0.2">
      <c r="A67" s="81">
        <f>VLOOKUP(B57,squadre,19,FALSE)</f>
        <v>0</v>
      </c>
      <c r="B67" s="70">
        <f>VLOOKUP(B57,squadre,20,FALSE)</f>
        <v>0</v>
      </c>
      <c r="C67" s="69"/>
      <c r="D67" s="81">
        <f>VLOOKUP(E57,squadre,19,FALSE)</f>
        <v>0</v>
      </c>
      <c r="E67" s="70">
        <f>VLOOKUP(E57,squadre,20,FALSE)</f>
        <v>0</v>
      </c>
      <c r="F67" s="58"/>
      <c r="G67" s="69"/>
      <c r="H67" s="69"/>
      <c r="I67" s="69"/>
      <c r="J67" s="69"/>
      <c r="K67" s="69"/>
      <c r="L67" s="69"/>
    </row>
    <row r="68" spans="1:12" x14ac:dyDescent="0.2">
      <c r="A68" s="81">
        <f>VLOOKUP(B57,squadre,21,FALSE)</f>
        <v>10</v>
      </c>
      <c r="B68" s="70" t="str">
        <f>VLOOKUP(B57,squadre,22,FALSE)</f>
        <v>Flavia Landolina</v>
      </c>
      <c r="C68" s="69"/>
      <c r="D68" s="81">
        <f>VLOOKUP(E57,squadre,21,FALSE)</f>
        <v>0</v>
      </c>
      <c r="E68" s="70">
        <f>VLOOKUP(E57,squadre,22,FALSE)</f>
        <v>0</v>
      </c>
      <c r="F68" s="58"/>
      <c r="G68" s="69"/>
      <c r="H68" s="69"/>
      <c r="I68" s="69"/>
      <c r="J68" s="69"/>
      <c r="K68" s="69"/>
      <c r="L68" s="69"/>
    </row>
    <row r="69" spans="1:12" x14ac:dyDescent="0.2">
      <c r="A69" s="83"/>
      <c r="B69" s="74"/>
      <c r="C69" s="69"/>
      <c r="D69" s="83"/>
      <c r="E69" s="74"/>
      <c r="F69" s="58"/>
      <c r="G69" s="69"/>
      <c r="H69" s="69"/>
      <c r="I69" s="69"/>
      <c r="J69" s="69"/>
      <c r="K69" s="69"/>
      <c r="L69" s="69"/>
    </row>
    <row r="70" spans="1:12" x14ac:dyDescent="0.2">
      <c r="A70" s="55"/>
      <c r="B70" s="55"/>
      <c r="C70" s="55"/>
      <c r="D70" s="55"/>
      <c r="E70" s="55"/>
      <c r="F70" s="71"/>
      <c r="G70" s="69"/>
      <c r="H70" s="69"/>
      <c r="I70" s="69"/>
      <c r="J70" s="69"/>
      <c r="K70" s="69"/>
      <c r="L70" s="69"/>
    </row>
    <row r="71" spans="1:12" x14ac:dyDescent="0.2">
      <c r="A71" s="77" t="s">
        <v>352</v>
      </c>
      <c r="B71" s="78" t="str">
        <f>B57</f>
        <v>Italy Ladies</v>
      </c>
      <c r="C71" s="84"/>
      <c r="D71" s="84"/>
      <c r="E71" s="78" t="str">
        <f>E57</f>
        <v>Firenze F-U18</v>
      </c>
      <c r="F71" s="71"/>
      <c r="G71" s="69"/>
      <c r="H71" s="69"/>
      <c r="I71" s="69"/>
      <c r="J71" s="69"/>
      <c r="K71" s="69"/>
      <c r="L71" s="69"/>
    </row>
    <row r="72" spans="1:12" x14ac:dyDescent="0.2">
      <c r="A72" s="56" t="s">
        <v>353</v>
      </c>
      <c r="B72" s="68"/>
      <c r="C72" s="14"/>
      <c r="D72" s="71"/>
      <c r="E72" s="68"/>
      <c r="F72" s="58"/>
      <c r="G72" s="69"/>
      <c r="H72" s="69"/>
      <c r="I72" s="69"/>
      <c r="J72" s="69"/>
      <c r="K72" s="69"/>
      <c r="L72" s="69"/>
    </row>
    <row r="73" spans="1:12" x14ac:dyDescent="0.2">
      <c r="A73" s="56" t="s">
        <v>354</v>
      </c>
      <c r="B73" s="68"/>
      <c r="C73" s="14"/>
      <c r="D73" s="71"/>
      <c r="E73" s="68"/>
      <c r="F73" s="58"/>
      <c r="G73" s="69"/>
      <c r="H73" s="69"/>
      <c r="I73" s="69"/>
      <c r="J73" s="69"/>
      <c r="K73" s="69"/>
      <c r="L73" s="69"/>
    </row>
    <row r="74" spans="1:12" x14ac:dyDescent="0.2">
      <c r="A74" s="56" t="s">
        <v>355</v>
      </c>
      <c r="B74" s="69"/>
      <c r="C74" s="14"/>
      <c r="D74" s="71"/>
      <c r="E74" s="69"/>
      <c r="F74" s="58"/>
      <c r="G74" s="69"/>
      <c r="H74" s="69"/>
      <c r="I74" s="69"/>
      <c r="J74" s="69"/>
      <c r="K74" s="69"/>
      <c r="L74" s="69"/>
    </row>
    <row r="75" spans="1:12" x14ac:dyDescent="0.2">
      <c r="A75" s="56" t="s">
        <v>356</v>
      </c>
      <c r="B75" s="69"/>
      <c r="C75" s="14"/>
      <c r="D75" s="71"/>
      <c r="E75" s="69"/>
      <c r="F75" s="58"/>
      <c r="G75" s="69"/>
      <c r="H75" s="69"/>
      <c r="I75" s="69"/>
      <c r="J75" s="69"/>
      <c r="K75" s="69"/>
      <c r="L75" s="69"/>
    </row>
    <row r="76" spans="1:12" ht="15.75" x14ac:dyDescent="0.25">
      <c r="A76" s="85" t="s">
        <v>357</v>
      </c>
      <c r="B76" s="86">
        <v>10</v>
      </c>
      <c r="C76" s="87"/>
      <c r="D76" s="88"/>
      <c r="E76" s="86">
        <v>0</v>
      </c>
      <c r="F76" s="58"/>
      <c r="G76" s="69"/>
      <c r="H76" s="69"/>
      <c r="I76" s="69"/>
      <c r="J76" s="69"/>
      <c r="K76" s="69"/>
      <c r="L76" s="69"/>
    </row>
    <row r="77" spans="1:12" x14ac:dyDescent="0.2">
      <c r="A77" s="89"/>
      <c r="B77" s="8"/>
      <c r="E77" s="55"/>
      <c r="F77" s="71"/>
      <c r="G77" s="69"/>
      <c r="H77" s="69"/>
      <c r="I77" s="69"/>
      <c r="J77" s="69"/>
      <c r="K77" s="69"/>
      <c r="L77" s="69"/>
    </row>
    <row r="78" spans="1:12" x14ac:dyDescent="0.2">
      <c r="A78" s="56" t="s">
        <v>358</v>
      </c>
      <c r="B78" s="69"/>
      <c r="C78" s="14"/>
      <c r="F78" s="71"/>
      <c r="G78" s="69"/>
      <c r="H78" s="69"/>
      <c r="I78" s="69"/>
      <c r="J78" s="69"/>
      <c r="K78" s="69"/>
      <c r="L78" s="69"/>
    </row>
    <row r="79" spans="1:12" x14ac:dyDescent="0.2">
      <c r="A79" s="55"/>
      <c r="B79" s="55"/>
      <c r="G79" s="55"/>
      <c r="H79" s="55"/>
      <c r="I79" s="55"/>
      <c r="J79" s="55"/>
      <c r="K79" s="55"/>
      <c r="L79" s="55"/>
    </row>
    <row r="80" spans="1:12" x14ac:dyDescent="0.2">
      <c r="A80" s="28" t="s">
        <v>341</v>
      </c>
      <c r="B80" s="3"/>
      <c r="D80" s="28" t="s">
        <v>342</v>
      </c>
      <c r="E80" s="3"/>
      <c r="G80" s="28" t="s">
        <v>359</v>
      </c>
      <c r="H80" s="3"/>
      <c r="K80" s="28" t="s">
        <v>360</v>
      </c>
      <c r="L80" s="3"/>
    </row>
    <row r="81" spans="1:12" x14ac:dyDescent="0.2">
      <c r="B81" s="55"/>
      <c r="E81" s="55"/>
      <c r="H81" s="55"/>
      <c r="L81" s="55"/>
    </row>
    <row r="82" spans="1:12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45" x14ac:dyDescent="0.6">
      <c r="A83" s="170" t="s">
        <v>331</v>
      </c>
      <c r="B83" s="160"/>
      <c r="C83" s="160"/>
      <c r="D83" s="160"/>
      <c r="E83" s="160"/>
      <c r="F83" s="52" t="s">
        <v>332</v>
      </c>
      <c r="G83" s="53"/>
      <c r="H83" s="53"/>
      <c r="I83" s="53"/>
      <c r="J83" s="53"/>
      <c r="K83" s="169" t="s">
        <v>333</v>
      </c>
      <c r="L83" s="160"/>
    </row>
    <row r="84" spans="1:12" x14ac:dyDescent="0.2">
      <c r="A84" s="8"/>
      <c r="B84" s="8"/>
      <c r="C84" s="55"/>
      <c r="D84" s="8"/>
      <c r="E84" s="8"/>
      <c r="F84" s="55"/>
      <c r="G84" s="8"/>
      <c r="H84" s="8"/>
      <c r="I84" s="8"/>
      <c r="J84" s="8"/>
      <c r="K84" s="8"/>
      <c r="L84" s="8"/>
    </row>
    <row r="85" spans="1:12" x14ac:dyDescent="0.2">
      <c r="A85" s="56" t="s">
        <v>19</v>
      </c>
      <c r="B85" s="90">
        <f>B44+4</f>
        <v>10</v>
      </c>
      <c r="C85" s="58"/>
      <c r="D85" s="167" t="s">
        <v>334</v>
      </c>
      <c r="E85" s="168"/>
      <c r="F85" s="60">
        <f>B85</f>
        <v>10</v>
      </c>
      <c r="G85" s="61" t="s">
        <v>335</v>
      </c>
      <c r="H85" s="62" t="str">
        <f>B98</f>
        <v>Swiss U21 A</v>
      </c>
      <c r="I85" s="167" t="s">
        <v>336</v>
      </c>
      <c r="J85" s="168"/>
      <c r="K85" s="62" t="str">
        <f>E98</f>
        <v>C.C.Carso</v>
      </c>
      <c r="L85" s="61" t="s">
        <v>65</v>
      </c>
    </row>
    <row r="86" spans="1:12" x14ac:dyDescent="0.2">
      <c r="A86" s="56" t="s">
        <v>337</v>
      </c>
      <c r="B86" s="133">
        <f>VLOOKUP(FLOOR(B85/4,1)*4+1,calendario,2)</f>
        <v>0.54166666666666674</v>
      </c>
      <c r="C86" s="58"/>
      <c r="D86" s="162"/>
      <c r="E86" s="163"/>
      <c r="F86" s="58"/>
      <c r="G86" s="68"/>
      <c r="H86" s="68"/>
      <c r="I86" s="68"/>
      <c r="J86" s="68"/>
      <c r="K86" s="69"/>
      <c r="L86" s="68"/>
    </row>
    <row r="87" spans="1:12" x14ac:dyDescent="0.2">
      <c r="A87" s="56" t="s">
        <v>338</v>
      </c>
      <c r="B87" s="70">
        <f>VLOOKUP(B85,calendario,3)</f>
        <v>2</v>
      </c>
      <c r="C87" s="58"/>
      <c r="D87" s="150"/>
      <c r="E87" s="164"/>
      <c r="F87" s="58"/>
      <c r="G87" s="68"/>
      <c r="H87" s="68"/>
      <c r="I87" s="68"/>
      <c r="J87" s="68"/>
      <c r="K87" s="69"/>
      <c r="L87" s="68"/>
    </row>
    <row r="88" spans="1:12" x14ac:dyDescent="0.2">
      <c r="A88" s="56" t="s">
        <v>36</v>
      </c>
      <c r="B88" s="70" t="str">
        <f>VLOOKUP(B98,squadre,2,FALSE)</f>
        <v>1st Division</v>
      </c>
      <c r="C88" s="58"/>
      <c r="D88" s="150"/>
      <c r="E88" s="164"/>
      <c r="F88" s="58"/>
      <c r="G88" s="68"/>
      <c r="H88" s="68"/>
      <c r="I88" s="68"/>
      <c r="J88" s="68"/>
      <c r="K88" s="69"/>
      <c r="L88" s="68"/>
    </row>
    <row r="89" spans="1:12" x14ac:dyDescent="0.2">
      <c r="A89" s="56" t="s">
        <v>340</v>
      </c>
      <c r="B89" s="72">
        <v>42833</v>
      </c>
      <c r="C89" s="58"/>
      <c r="D89" s="150"/>
      <c r="E89" s="164"/>
      <c r="F89" s="58"/>
      <c r="G89" s="68"/>
      <c r="H89" s="68"/>
      <c r="I89" s="68"/>
      <c r="J89" s="68"/>
      <c r="K89" s="69"/>
      <c r="L89" s="68"/>
    </row>
    <row r="90" spans="1:12" x14ac:dyDescent="0.2">
      <c r="A90" s="73"/>
      <c r="B90" s="74"/>
      <c r="C90" s="58"/>
      <c r="D90" s="150"/>
      <c r="E90" s="164"/>
      <c r="F90" s="58"/>
      <c r="G90" s="69"/>
      <c r="H90" s="69"/>
      <c r="I90" s="69"/>
      <c r="J90" s="69"/>
      <c r="K90" s="69"/>
      <c r="L90" s="69"/>
    </row>
    <row r="91" spans="1:12" x14ac:dyDescent="0.2">
      <c r="A91" s="56" t="s">
        <v>341</v>
      </c>
      <c r="B91" s="75" t="str">
        <f>VLOOKUP(B85,calendario,9)</f>
        <v>ArenzanoX</v>
      </c>
      <c r="C91" s="58"/>
      <c r="D91" s="150"/>
      <c r="E91" s="164"/>
      <c r="F91" s="58"/>
      <c r="G91" s="68"/>
      <c r="H91" s="68"/>
      <c r="I91" s="68"/>
      <c r="J91" s="68"/>
      <c r="K91" s="69"/>
      <c r="L91" s="68"/>
    </row>
    <row r="92" spans="1:12" x14ac:dyDescent="0.2">
      <c r="A92" s="56" t="s">
        <v>342</v>
      </c>
      <c r="B92" s="105"/>
      <c r="C92" s="58"/>
      <c r="D92" s="150"/>
      <c r="E92" s="164"/>
      <c r="F92" s="58"/>
      <c r="G92" s="68"/>
      <c r="H92" s="68"/>
      <c r="I92" s="68"/>
      <c r="J92" s="68"/>
      <c r="K92" s="69"/>
      <c r="L92" s="68"/>
    </row>
    <row r="93" spans="1:12" x14ac:dyDescent="0.2">
      <c r="A93" s="73"/>
      <c r="B93" s="74"/>
      <c r="C93" s="58"/>
      <c r="D93" s="150"/>
      <c r="E93" s="164"/>
      <c r="F93" s="58"/>
      <c r="G93" s="68"/>
      <c r="H93" s="68"/>
      <c r="I93" s="68"/>
      <c r="J93" s="68"/>
      <c r="K93" s="69"/>
      <c r="L93" s="68"/>
    </row>
    <row r="94" spans="1:12" x14ac:dyDescent="0.2">
      <c r="A94" s="56" t="s">
        <v>343</v>
      </c>
      <c r="B94" s="105"/>
      <c r="C94" s="58"/>
      <c r="D94" s="150"/>
      <c r="E94" s="164"/>
      <c r="F94" s="58"/>
      <c r="G94" s="68"/>
      <c r="H94" s="68"/>
      <c r="I94" s="68"/>
      <c r="J94" s="68"/>
      <c r="K94" s="69"/>
      <c r="L94" s="68"/>
    </row>
    <row r="95" spans="1:12" x14ac:dyDescent="0.2">
      <c r="A95" s="56" t="s">
        <v>344</v>
      </c>
      <c r="B95" s="105"/>
      <c r="C95" s="58"/>
      <c r="D95" s="150"/>
      <c r="E95" s="164"/>
      <c r="F95" s="58"/>
      <c r="G95" s="68"/>
      <c r="H95" s="68"/>
      <c r="I95" s="68"/>
      <c r="J95" s="68"/>
      <c r="K95" s="69"/>
      <c r="L95" s="68"/>
    </row>
    <row r="96" spans="1:12" x14ac:dyDescent="0.2">
      <c r="A96" s="56" t="s">
        <v>345</v>
      </c>
      <c r="B96" s="105"/>
      <c r="C96" s="58"/>
      <c r="D96" s="165"/>
      <c r="E96" s="166"/>
      <c r="F96" s="58"/>
      <c r="G96" s="68"/>
      <c r="H96" s="68"/>
      <c r="I96" s="68"/>
      <c r="J96" s="68"/>
      <c r="K96" s="69"/>
      <c r="L96" s="68"/>
    </row>
    <row r="97" spans="1:12" x14ac:dyDescent="0.2">
      <c r="A97" s="55"/>
      <c r="B97" s="55"/>
      <c r="D97" s="55"/>
      <c r="E97" s="55"/>
      <c r="F97" s="71"/>
      <c r="G97" s="68"/>
      <c r="H97" s="69"/>
      <c r="I97" s="68"/>
      <c r="J97" s="68"/>
      <c r="K97" s="68"/>
      <c r="L97" s="68"/>
    </row>
    <row r="98" spans="1:12" x14ac:dyDescent="0.2">
      <c r="A98" s="77" t="s">
        <v>346</v>
      </c>
      <c r="B98" s="78" t="str">
        <f>VLOOKUP(B85,calendario,5)</f>
        <v>Swiss U21 A</v>
      </c>
      <c r="C98" s="79"/>
      <c r="D98" s="77" t="s">
        <v>347</v>
      </c>
      <c r="E98" s="78" t="str">
        <f>VLOOKUP(B85,calendario,6)</f>
        <v>C.C.Carso</v>
      </c>
      <c r="F98" s="6"/>
      <c r="G98" s="69"/>
      <c r="H98" s="69"/>
      <c r="I98" s="69"/>
      <c r="J98" s="69"/>
      <c r="K98" s="69"/>
      <c r="L98" s="69"/>
    </row>
    <row r="99" spans="1:12" x14ac:dyDescent="0.2">
      <c r="A99" s="56" t="s">
        <v>348</v>
      </c>
      <c r="B99" s="56" t="s">
        <v>349</v>
      </c>
      <c r="C99" s="73"/>
      <c r="D99" s="56" t="s">
        <v>348</v>
      </c>
      <c r="E99" s="56" t="s">
        <v>349</v>
      </c>
      <c r="F99" s="80"/>
      <c r="G99" s="69"/>
      <c r="H99" s="69"/>
      <c r="I99" s="69"/>
      <c r="J99" s="69"/>
      <c r="K99" s="69"/>
      <c r="L99" s="69"/>
    </row>
    <row r="100" spans="1:12" x14ac:dyDescent="0.2">
      <c r="A100" s="81">
        <f>VLOOKUP(B98,squadre,3,FALSE)</f>
        <v>1</v>
      </c>
      <c r="B100" s="70" t="str">
        <f>VLOOKUP(B98,squadre,4,FALSE)</f>
        <v>Andreas Hug</v>
      </c>
      <c r="C100" s="69"/>
      <c r="D100" s="81">
        <f>VLOOKUP(E98,squadre,3,FALSE)</f>
        <v>7</v>
      </c>
      <c r="E100" s="70" t="str">
        <f>VLOOKUP(E98,squadre,4,FALSE)</f>
        <v>Borelli igor</v>
      </c>
      <c r="F100" s="58"/>
      <c r="G100" s="69"/>
      <c r="H100" s="69"/>
      <c r="I100" s="69"/>
      <c r="J100" s="69"/>
      <c r="K100" s="69"/>
      <c r="L100" s="69"/>
    </row>
    <row r="101" spans="1:12" x14ac:dyDescent="0.2">
      <c r="A101" s="81">
        <f>VLOOKUP(B98,squadre,5,FALSE)</f>
        <v>2</v>
      </c>
      <c r="B101" s="70" t="str">
        <f>VLOOKUP(B98,squadre,6,FALSE)</f>
        <v>Elias Werner</v>
      </c>
      <c r="C101" s="69"/>
      <c r="D101" s="81">
        <f>VLOOKUP(E98,squadre,5,FALSE)</f>
        <v>4</v>
      </c>
      <c r="E101" s="70" t="str">
        <f>VLOOKUP(E98,squadre,6,FALSE)</f>
        <v>Palladino massimo</v>
      </c>
      <c r="F101" s="58"/>
      <c r="G101" s="69"/>
      <c r="H101" s="69"/>
      <c r="I101" s="69"/>
      <c r="J101" s="69"/>
      <c r="K101" s="69"/>
      <c r="L101" s="69"/>
    </row>
    <row r="102" spans="1:12" x14ac:dyDescent="0.2">
      <c r="A102" s="81">
        <f>VLOOKUP(B98,squadre,7,FALSE)</f>
        <v>3</v>
      </c>
      <c r="B102" s="70" t="str">
        <f>VLOOKUP(B98,squadre,8,FALSE)</f>
        <v>Dario Sten</v>
      </c>
      <c r="C102" s="69"/>
      <c r="D102" s="81">
        <f>VLOOKUP(E98,squadre,7,FALSE)</f>
        <v>6</v>
      </c>
      <c r="E102" s="70" t="str">
        <f>VLOOKUP(E98,squadre,8,FALSE)</f>
        <v>Del ben stefano</v>
      </c>
      <c r="F102" s="58"/>
      <c r="G102" s="69"/>
      <c r="H102" s="69"/>
      <c r="I102" s="69"/>
      <c r="J102" s="69"/>
      <c r="K102" s="69"/>
      <c r="L102" s="69"/>
    </row>
    <row r="103" spans="1:12" x14ac:dyDescent="0.2">
      <c r="A103" s="81">
        <f>VLOOKUP(B98,squadre,9,FALSE)</f>
        <v>5</v>
      </c>
      <c r="B103" s="70" t="str">
        <f>VLOOKUP(B98,squadre,10,FALSE)</f>
        <v>Marc Ruggli</v>
      </c>
      <c r="C103" s="69"/>
      <c r="D103" s="81">
        <f>VLOOKUP(E98,squadre,9,FALSE)</f>
        <v>8</v>
      </c>
      <c r="E103" s="70" t="str">
        <f>VLOOKUP(E98,squadre,10,FALSE)</f>
        <v>Mongelli Gianluca</v>
      </c>
      <c r="F103" s="58"/>
      <c r="G103" s="69"/>
      <c r="H103" s="69"/>
      <c r="I103" s="69"/>
      <c r="J103" s="69"/>
      <c r="K103" s="69"/>
      <c r="L103" s="69"/>
    </row>
    <row r="104" spans="1:12" x14ac:dyDescent="0.2">
      <c r="A104" s="81">
        <f>VLOOKUP(B98,squadre,11,FALSE)</f>
        <v>7</v>
      </c>
      <c r="B104" s="70" t="str">
        <f>VLOOKUP(B98,squadre,12,FALSE)</f>
        <v>Lars Baltensperger</v>
      </c>
      <c r="C104" s="69"/>
      <c r="D104" s="81">
        <f>VLOOKUP(E98,squadre,11,FALSE)</f>
        <v>9</v>
      </c>
      <c r="E104" s="70" t="str">
        <f>VLOOKUP(E98,squadre,12,FALSE)</f>
        <v>Esopi tobia</v>
      </c>
      <c r="F104" s="58"/>
      <c r="G104" s="69"/>
      <c r="H104" s="69"/>
      <c r="I104" s="69"/>
      <c r="J104" s="69"/>
      <c r="K104" s="69"/>
      <c r="L104" s="69"/>
    </row>
    <row r="105" spans="1:12" x14ac:dyDescent="0.2">
      <c r="A105" s="81">
        <f>VLOOKUP(B98,squadre,13,FALSE)</f>
        <v>9</v>
      </c>
      <c r="B105" s="70" t="str">
        <f>VLOOKUP(B98,squadre,14,FALSE)</f>
        <v>Josia Kübler</v>
      </c>
      <c r="C105" s="69"/>
      <c r="D105" s="81">
        <f>VLOOKUP(E98,squadre,13,FALSE)</f>
        <v>2</v>
      </c>
      <c r="E105" s="70" t="str">
        <f>VLOOKUP(E98,squadre,14,FALSE)</f>
        <v>Cocco luca</v>
      </c>
      <c r="F105" s="58"/>
      <c r="G105" s="69"/>
      <c r="H105" s="69"/>
      <c r="I105" s="69"/>
      <c r="J105" s="69"/>
      <c r="K105" s="69"/>
      <c r="L105" s="69"/>
    </row>
    <row r="106" spans="1:12" x14ac:dyDescent="0.2">
      <c r="A106" s="81">
        <f>VLOOKUP(B98,squadre,15,FALSE)</f>
        <v>0</v>
      </c>
      <c r="B106" s="70">
        <f>VLOOKUP(B98,squadre,16,FALSE)</f>
        <v>0</v>
      </c>
      <c r="C106" s="69"/>
      <c r="D106" s="81">
        <f>VLOOKUP(E98,squadre,15,FALSE)</f>
        <v>0</v>
      </c>
      <c r="E106" s="70">
        <f>VLOOKUP(E98,squadre,16,FALSE)</f>
        <v>0</v>
      </c>
      <c r="F106" s="58"/>
      <c r="G106" s="69"/>
      <c r="H106" s="69"/>
      <c r="I106" s="69"/>
      <c r="J106" s="69"/>
      <c r="K106" s="69"/>
      <c r="L106" s="69"/>
    </row>
    <row r="107" spans="1:12" x14ac:dyDescent="0.2">
      <c r="A107" s="81">
        <f>VLOOKUP(B98,squadre,17,FALSE)</f>
        <v>0</v>
      </c>
      <c r="B107" s="70">
        <f>VLOOKUP(B98,squadre,18,FALSE)</f>
        <v>0</v>
      </c>
      <c r="C107" s="69"/>
      <c r="D107" s="81">
        <f>VLOOKUP(E98,squadre,17,FALSE)</f>
        <v>0</v>
      </c>
      <c r="E107" s="70">
        <f>VLOOKUP(E98,squadre,18,FALSE)</f>
        <v>0</v>
      </c>
      <c r="F107" s="58"/>
      <c r="G107" s="69"/>
      <c r="H107" s="69"/>
      <c r="I107" s="69"/>
      <c r="J107" s="69"/>
      <c r="K107" s="69"/>
      <c r="L107" s="69"/>
    </row>
    <row r="108" spans="1:12" x14ac:dyDescent="0.2">
      <c r="A108" s="81">
        <f>VLOOKUP(B98,squadre,19,FALSE)</f>
        <v>0</v>
      </c>
      <c r="B108" s="70">
        <f>VLOOKUP(B98,squadre,20,FALSE)</f>
        <v>0</v>
      </c>
      <c r="C108" s="69"/>
      <c r="D108" s="81">
        <f>VLOOKUP(E98,squadre,19,FALSE)</f>
        <v>0</v>
      </c>
      <c r="E108" s="70">
        <f>VLOOKUP(E98,squadre,20,FALSE)</f>
        <v>0</v>
      </c>
      <c r="F108" s="58"/>
      <c r="G108" s="69"/>
      <c r="H108" s="69"/>
      <c r="I108" s="69"/>
      <c r="J108" s="69"/>
      <c r="K108" s="69"/>
      <c r="L108" s="69"/>
    </row>
    <row r="109" spans="1:12" x14ac:dyDescent="0.2">
      <c r="A109" s="81">
        <f>VLOOKUP(B98,squadre,21,FALSE)</f>
        <v>0</v>
      </c>
      <c r="B109" s="70">
        <f>VLOOKUP(B98,squadre,22,FALSE)</f>
        <v>0</v>
      </c>
      <c r="C109" s="69"/>
      <c r="D109" s="81">
        <f>VLOOKUP(E98,squadre,21,FALSE)</f>
        <v>0</v>
      </c>
      <c r="E109" s="70">
        <f>VLOOKUP(E98,squadre,22,FALSE)</f>
        <v>0</v>
      </c>
      <c r="F109" s="58"/>
      <c r="G109" s="69"/>
      <c r="H109" s="69"/>
      <c r="I109" s="69"/>
      <c r="J109" s="69"/>
      <c r="K109" s="69"/>
      <c r="L109" s="69"/>
    </row>
    <row r="110" spans="1:12" x14ac:dyDescent="0.2">
      <c r="A110" s="83"/>
      <c r="B110" s="74"/>
      <c r="C110" s="69"/>
      <c r="D110" s="83"/>
      <c r="E110" s="74"/>
      <c r="F110" s="58"/>
      <c r="G110" s="69"/>
      <c r="H110" s="69"/>
      <c r="I110" s="69"/>
      <c r="J110" s="69"/>
      <c r="K110" s="69"/>
      <c r="L110" s="69"/>
    </row>
    <row r="111" spans="1:12" x14ac:dyDescent="0.2">
      <c r="A111" s="55"/>
      <c r="B111" s="55"/>
      <c r="C111" s="55"/>
      <c r="D111" s="55"/>
      <c r="E111" s="55"/>
      <c r="F111" s="71"/>
      <c r="G111" s="69"/>
      <c r="H111" s="69"/>
      <c r="I111" s="69"/>
      <c r="J111" s="69"/>
      <c r="K111" s="69"/>
      <c r="L111" s="69"/>
    </row>
    <row r="112" spans="1:12" x14ac:dyDescent="0.2">
      <c r="A112" s="77" t="s">
        <v>352</v>
      </c>
      <c r="B112" s="78" t="str">
        <f>B98</f>
        <v>Swiss U21 A</v>
      </c>
      <c r="C112" s="84"/>
      <c r="D112" s="84"/>
      <c r="E112" s="78" t="str">
        <f>E98</f>
        <v>C.C.Carso</v>
      </c>
      <c r="F112" s="71"/>
      <c r="G112" s="69"/>
      <c r="H112" s="69"/>
      <c r="I112" s="69"/>
      <c r="J112" s="69"/>
      <c r="K112" s="69"/>
      <c r="L112" s="69"/>
    </row>
    <row r="113" spans="1:12" x14ac:dyDescent="0.2">
      <c r="A113" s="56" t="s">
        <v>353</v>
      </c>
      <c r="B113" s="68"/>
      <c r="C113" s="14"/>
      <c r="D113" s="71"/>
      <c r="E113" s="68"/>
      <c r="F113" s="58"/>
      <c r="G113" s="69"/>
      <c r="H113" s="69"/>
      <c r="I113" s="69"/>
      <c r="J113" s="69"/>
      <c r="K113" s="69"/>
      <c r="L113" s="69"/>
    </row>
    <row r="114" spans="1:12" x14ac:dyDescent="0.2">
      <c r="A114" s="56" t="s">
        <v>354</v>
      </c>
      <c r="B114" s="68"/>
      <c r="C114" s="14"/>
      <c r="D114" s="71"/>
      <c r="E114" s="68"/>
      <c r="F114" s="58"/>
      <c r="G114" s="69"/>
      <c r="H114" s="69"/>
      <c r="I114" s="69"/>
      <c r="J114" s="69"/>
      <c r="K114" s="69"/>
      <c r="L114" s="69"/>
    </row>
    <row r="115" spans="1:12" x14ac:dyDescent="0.2">
      <c r="A115" s="56" t="s">
        <v>355</v>
      </c>
      <c r="B115" s="69"/>
      <c r="C115" s="14"/>
      <c r="D115" s="71"/>
      <c r="E115" s="69"/>
      <c r="F115" s="58"/>
      <c r="G115" s="69"/>
      <c r="H115" s="69"/>
      <c r="I115" s="69"/>
      <c r="J115" s="69"/>
      <c r="K115" s="69"/>
      <c r="L115" s="69"/>
    </row>
    <row r="116" spans="1:12" x14ac:dyDescent="0.2">
      <c r="A116" s="56" t="s">
        <v>356</v>
      </c>
      <c r="B116" s="69"/>
      <c r="C116" s="14"/>
      <c r="D116" s="71"/>
      <c r="E116" s="69"/>
      <c r="F116" s="58"/>
      <c r="G116" s="69"/>
      <c r="H116" s="69"/>
      <c r="I116" s="69"/>
      <c r="J116" s="69"/>
      <c r="K116" s="69"/>
      <c r="L116" s="69"/>
    </row>
    <row r="117" spans="1:12" ht="15.75" x14ac:dyDescent="0.25">
      <c r="A117" s="85" t="s">
        <v>357</v>
      </c>
      <c r="B117" s="86">
        <v>15</v>
      </c>
      <c r="C117" s="87"/>
      <c r="D117" s="88"/>
      <c r="E117" s="86">
        <v>1</v>
      </c>
      <c r="F117" s="58"/>
      <c r="G117" s="69"/>
      <c r="H117" s="69"/>
      <c r="I117" s="69"/>
      <c r="J117" s="69"/>
      <c r="K117" s="69"/>
      <c r="L117" s="69"/>
    </row>
    <row r="118" spans="1:12" x14ac:dyDescent="0.2">
      <c r="A118" s="89"/>
      <c r="B118" s="8"/>
      <c r="E118" s="55"/>
      <c r="F118" s="71"/>
      <c r="G118" s="69"/>
      <c r="H118" s="69"/>
      <c r="I118" s="69"/>
      <c r="J118" s="69"/>
      <c r="K118" s="69"/>
      <c r="L118" s="69"/>
    </row>
    <row r="119" spans="1:12" x14ac:dyDescent="0.2">
      <c r="A119" s="56" t="s">
        <v>358</v>
      </c>
      <c r="B119" s="69"/>
      <c r="C119" s="14"/>
      <c r="F119" s="71"/>
      <c r="G119" s="69"/>
      <c r="H119" s="69"/>
      <c r="I119" s="69"/>
      <c r="J119" s="69"/>
      <c r="K119" s="69"/>
      <c r="L119" s="69"/>
    </row>
    <row r="120" spans="1:12" x14ac:dyDescent="0.2">
      <c r="A120" s="55"/>
      <c r="B120" s="55"/>
      <c r="G120" s="55"/>
      <c r="H120" s="55"/>
      <c r="I120" s="55"/>
      <c r="J120" s="55"/>
      <c r="K120" s="55"/>
      <c r="L120" s="55"/>
    </row>
    <row r="121" spans="1:12" x14ac:dyDescent="0.2">
      <c r="A121" s="28" t="s">
        <v>341</v>
      </c>
      <c r="B121" s="3"/>
      <c r="D121" s="28" t="s">
        <v>342</v>
      </c>
      <c r="E121" s="3"/>
      <c r="G121" s="28" t="s">
        <v>359</v>
      </c>
      <c r="H121" s="3"/>
      <c r="K121" s="28" t="s">
        <v>360</v>
      </c>
      <c r="L121" s="3"/>
    </row>
    <row r="122" spans="1:12" x14ac:dyDescent="0.2">
      <c r="B122" s="55"/>
      <c r="E122" s="55"/>
      <c r="H122" s="55"/>
      <c r="L122" s="55"/>
    </row>
    <row r="123" spans="1:12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45" x14ac:dyDescent="0.6">
      <c r="A124" s="170" t="s">
        <v>331</v>
      </c>
      <c r="B124" s="160"/>
      <c r="C124" s="160"/>
      <c r="D124" s="160"/>
      <c r="E124" s="160"/>
      <c r="F124" s="52" t="s">
        <v>332</v>
      </c>
      <c r="G124" s="53"/>
      <c r="H124" s="53"/>
      <c r="I124" s="53"/>
      <c r="J124" s="53"/>
      <c r="K124" s="169" t="s">
        <v>333</v>
      </c>
      <c r="L124" s="160"/>
    </row>
    <row r="125" spans="1:12" x14ac:dyDescent="0.2">
      <c r="A125" s="8"/>
      <c r="B125" s="8"/>
      <c r="C125" s="55"/>
      <c r="D125" s="8"/>
      <c r="E125" s="8"/>
      <c r="F125" s="55"/>
      <c r="G125" s="8"/>
      <c r="H125" s="8"/>
      <c r="I125" s="8"/>
      <c r="J125" s="8"/>
      <c r="K125" s="8"/>
      <c r="L125" s="8"/>
    </row>
    <row r="126" spans="1:12" x14ac:dyDescent="0.2">
      <c r="A126" s="56" t="s">
        <v>19</v>
      </c>
      <c r="B126" s="90">
        <f>B85+4</f>
        <v>14</v>
      </c>
      <c r="C126" s="58"/>
      <c r="D126" s="167" t="s">
        <v>334</v>
      </c>
      <c r="E126" s="168"/>
      <c r="F126" s="60">
        <f>B126</f>
        <v>14</v>
      </c>
      <c r="G126" s="61" t="s">
        <v>335</v>
      </c>
      <c r="H126" s="62" t="str">
        <f>B139</f>
        <v>Swiss Ladies</v>
      </c>
      <c r="I126" s="167" t="s">
        <v>336</v>
      </c>
      <c r="J126" s="168"/>
      <c r="K126" s="62" t="str">
        <f>E139</f>
        <v>Bologna U21</v>
      </c>
      <c r="L126" s="61" t="s">
        <v>65</v>
      </c>
    </row>
    <row r="127" spans="1:12" x14ac:dyDescent="0.2">
      <c r="A127" s="56" t="s">
        <v>337</v>
      </c>
      <c r="B127" s="133">
        <f>VLOOKUP(FLOOR(B126/4,1)*4+1,calendario,2)</f>
        <v>0.56250000000000011</v>
      </c>
      <c r="C127" s="58"/>
      <c r="D127" s="162"/>
      <c r="E127" s="163"/>
      <c r="F127" s="58"/>
      <c r="G127" s="68"/>
      <c r="H127" s="68"/>
      <c r="I127" s="68"/>
      <c r="J127" s="68"/>
      <c r="K127" s="69"/>
      <c r="L127" s="68"/>
    </row>
    <row r="128" spans="1:12" x14ac:dyDescent="0.2">
      <c r="A128" s="56" t="s">
        <v>338</v>
      </c>
      <c r="B128" s="70">
        <f>VLOOKUP(B126,calendario,3)</f>
        <v>2</v>
      </c>
      <c r="C128" s="58"/>
      <c r="D128" s="150"/>
      <c r="E128" s="164"/>
      <c r="F128" s="58"/>
      <c r="G128" s="68"/>
      <c r="H128" s="68"/>
      <c r="I128" s="68"/>
      <c r="J128" s="68"/>
      <c r="K128" s="69"/>
      <c r="L128" s="68"/>
    </row>
    <row r="129" spans="1:12" x14ac:dyDescent="0.2">
      <c r="A129" s="56" t="s">
        <v>36</v>
      </c>
      <c r="B129" s="70" t="str">
        <f>VLOOKUP(B139,squadre,2,FALSE)</f>
        <v>2nd Division</v>
      </c>
      <c r="C129" s="58"/>
      <c r="D129" s="150"/>
      <c r="E129" s="164"/>
      <c r="F129" s="58"/>
      <c r="G129" s="68"/>
      <c r="H129" s="68"/>
      <c r="I129" s="68"/>
      <c r="J129" s="68"/>
      <c r="K129" s="69"/>
      <c r="L129" s="68"/>
    </row>
    <row r="130" spans="1:12" x14ac:dyDescent="0.2">
      <c r="A130" s="56" t="s">
        <v>340</v>
      </c>
      <c r="B130" s="72">
        <v>42833</v>
      </c>
      <c r="C130" s="58"/>
      <c r="D130" s="150"/>
      <c r="E130" s="164"/>
      <c r="F130" s="58"/>
      <c r="G130" s="68"/>
      <c r="H130" s="68"/>
      <c r="I130" s="68"/>
      <c r="J130" s="68"/>
      <c r="K130" s="69"/>
      <c r="L130" s="68"/>
    </row>
    <row r="131" spans="1:12" x14ac:dyDescent="0.2">
      <c r="A131" s="73"/>
      <c r="B131" s="74"/>
      <c r="C131" s="58"/>
      <c r="D131" s="150"/>
      <c r="E131" s="164"/>
      <c r="F131" s="58"/>
      <c r="G131" s="69"/>
      <c r="H131" s="69"/>
      <c r="I131" s="69"/>
      <c r="J131" s="69"/>
      <c r="K131" s="69"/>
      <c r="L131" s="69"/>
    </row>
    <row r="132" spans="1:12" x14ac:dyDescent="0.2">
      <c r="A132" s="56" t="s">
        <v>341</v>
      </c>
      <c r="B132" s="75" t="str">
        <f>VLOOKUP(B126,calendario,9)</f>
        <v>Poland Ladies</v>
      </c>
      <c r="C132" s="58"/>
      <c r="D132" s="150"/>
      <c r="E132" s="164"/>
      <c r="F132" s="58"/>
      <c r="G132" s="68"/>
      <c r="H132" s="68"/>
      <c r="I132" s="68"/>
      <c r="J132" s="68"/>
      <c r="K132" s="69"/>
      <c r="L132" s="68"/>
    </row>
    <row r="133" spans="1:12" x14ac:dyDescent="0.2">
      <c r="A133" s="56" t="s">
        <v>342</v>
      </c>
      <c r="B133" s="105"/>
      <c r="C133" s="58"/>
      <c r="D133" s="150"/>
      <c r="E133" s="164"/>
      <c r="F133" s="58"/>
      <c r="G133" s="68"/>
      <c r="H133" s="68"/>
      <c r="I133" s="68"/>
      <c r="J133" s="68"/>
      <c r="K133" s="69"/>
      <c r="L133" s="68"/>
    </row>
    <row r="134" spans="1:12" x14ac:dyDescent="0.2">
      <c r="A134" s="73"/>
      <c r="B134" s="74"/>
      <c r="C134" s="58"/>
      <c r="D134" s="150"/>
      <c r="E134" s="164"/>
      <c r="F134" s="58"/>
      <c r="G134" s="68"/>
      <c r="H134" s="68"/>
      <c r="I134" s="68"/>
      <c r="J134" s="68"/>
      <c r="K134" s="69"/>
      <c r="L134" s="68"/>
    </row>
    <row r="135" spans="1:12" x14ac:dyDescent="0.2">
      <c r="A135" s="56" t="s">
        <v>343</v>
      </c>
      <c r="B135" s="105"/>
      <c r="C135" s="58"/>
      <c r="D135" s="150"/>
      <c r="E135" s="164"/>
      <c r="F135" s="58"/>
      <c r="G135" s="68"/>
      <c r="H135" s="68"/>
      <c r="I135" s="68"/>
      <c r="J135" s="68"/>
      <c r="K135" s="69"/>
      <c r="L135" s="68"/>
    </row>
    <row r="136" spans="1:12" x14ac:dyDescent="0.2">
      <c r="A136" s="56" t="s">
        <v>344</v>
      </c>
      <c r="B136" s="105"/>
      <c r="C136" s="58"/>
      <c r="D136" s="150"/>
      <c r="E136" s="164"/>
      <c r="F136" s="58"/>
      <c r="G136" s="68"/>
      <c r="H136" s="68"/>
      <c r="I136" s="68"/>
      <c r="J136" s="68"/>
      <c r="K136" s="69"/>
      <c r="L136" s="68"/>
    </row>
    <row r="137" spans="1:12" x14ac:dyDescent="0.2">
      <c r="A137" s="56" t="s">
        <v>345</v>
      </c>
      <c r="B137" s="105"/>
      <c r="C137" s="58"/>
      <c r="D137" s="165"/>
      <c r="E137" s="166"/>
      <c r="F137" s="58"/>
      <c r="G137" s="68"/>
      <c r="H137" s="68"/>
      <c r="I137" s="68"/>
      <c r="J137" s="68"/>
      <c r="K137" s="69"/>
      <c r="L137" s="68"/>
    </row>
    <row r="138" spans="1:12" x14ac:dyDescent="0.2">
      <c r="A138" s="55"/>
      <c r="B138" s="55"/>
      <c r="D138" s="55"/>
      <c r="E138" s="55"/>
      <c r="F138" s="71"/>
      <c r="G138" s="68"/>
      <c r="H138" s="69"/>
      <c r="I138" s="68"/>
      <c r="J138" s="68"/>
      <c r="K138" s="68"/>
      <c r="L138" s="68"/>
    </row>
    <row r="139" spans="1:12" x14ac:dyDescent="0.2">
      <c r="A139" s="77" t="s">
        <v>346</v>
      </c>
      <c r="B139" s="78" t="str">
        <f>VLOOKUP(B126,calendario,5)</f>
        <v>Swiss Ladies</v>
      </c>
      <c r="C139" s="79"/>
      <c r="D139" s="77" t="s">
        <v>347</v>
      </c>
      <c r="E139" s="78" t="str">
        <f>VLOOKUP(B126,calendario,6)</f>
        <v>Bologna U21</v>
      </c>
      <c r="F139" s="6"/>
      <c r="G139" s="69"/>
      <c r="H139" s="69"/>
      <c r="I139" s="69"/>
      <c r="J139" s="69"/>
      <c r="K139" s="69"/>
      <c r="L139" s="69"/>
    </row>
    <row r="140" spans="1:12" x14ac:dyDescent="0.2">
      <c r="A140" s="56" t="s">
        <v>348</v>
      </c>
      <c r="B140" s="56" t="s">
        <v>349</v>
      </c>
      <c r="C140" s="73"/>
      <c r="D140" s="56" t="s">
        <v>348</v>
      </c>
      <c r="E140" s="56" t="s">
        <v>349</v>
      </c>
      <c r="F140" s="80"/>
      <c r="G140" s="69"/>
      <c r="H140" s="69"/>
      <c r="I140" s="69"/>
      <c r="J140" s="69"/>
      <c r="K140" s="69"/>
      <c r="L140" s="69"/>
    </row>
    <row r="141" spans="1:12" x14ac:dyDescent="0.2">
      <c r="A141" s="81">
        <f>VLOOKUP(B139,squadre,3,FALSE)</f>
        <v>1</v>
      </c>
      <c r="B141" s="70" t="str">
        <f>VLOOKUP(B139,squadre,4,FALSE)</f>
        <v>Laura Brüllisauer</v>
      </c>
      <c r="C141" s="69"/>
      <c r="D141" s="81">
        <f>VLOOKUP(E139,squadre,3,FALSE)</f>
        <v>6</v>
      </c>
      <c r="E141" s="70" t="str">
        <f>VLOOKUP(E139,squadre,4,FALSE)</f>
        <v>Andrea Medola</v>
      </c>
      <c r="F141" s="58"/>
      <c r="G141" s="69"/>
      <c r="H141" s="69"/>
      <c r="I141" s="69"/>
      <c r="J141" s="69"/>
      <c r="K141" s="69"/>
      <c r="L141" s="69"/>
    </row>
    <row r="142" spans="1:12" x14ac:dyDescent="0.2">
      <c r="A142" s="81">
        <f>VLOOKUP(B139,squadre,5,FALSE)</f>
        <v>2</v>
      </c>
      <c r="B142" s="70" t="str">
        <f>VLOOKUP(B139,squadre,6,FALSE)</f>
        <v>Nina Luginbühl</v>
      </c>
      <c r="C142" s="69"/>
      <c r="D142" s="81">
        <f>VLOOKUP(E139,squadre,5,FALSE)</f>
        <v>3</v>
      </c>
      <c r="E142" s="70" t="str">
        <f>VLOOKUP(E139,squadre,6,FALSE)</f>
        <v>Lorenzo Seneca</v>
      </c>
      <c r="F142" s="58"/>
      <c r="G142" s="69"/>
      <c r="H142" s="69"/>
      <c r="I142" s="69"/>
      <c r="J142" s="69"/>
      <c r="K142" s="69"/>
      <c r="L142" s="69"/>
    </row>
    <row r="143" spans="1:12" x14ac:dyDescent="0.2">
      <c r="A143" s="81">
        <f>VLOOKUP(B139,squadre,7,FALSE)</f>
        <v>3</v>
      </c>
      <c r="B143" s="70" t="str">
        <f>VLOOKUP(B139,squadre,8,FALSE)</f>
        <v>Lisa Wenzel</v>
      </c>
      <c r="C143" s="69"/>
      <c r="D143" s="81">
        <f>VLOOKUP(E139,squadre,7,FALSE)</f>
        <v>10</v>
      </c>
      <c r="E143" s="70" t="str">
        <f>VLOOKUP(E139,squadre,8,FALSE)</f>
        <v>Anna Esposito</v>
      </c>
      <c r="F143" s="58"/>
      <c r="G143" s="69"/>
      <c r="H143" s="69"/>
      <c r="I143" s="69"/>
      <c r="J143" s="69"/>
      <c r="K143" s="69"/>
      <c r="L143" s="69"/>
    </row>
    <row r="144" spans="1:12" x14ac:dyDescent="0.2">
      <c r="A144" s="81">
        <f>VLOOKUP(B139,squadre,9,FALSE)</f>
        <v>0</v>
      </c>
      <c r="B144" s="70">
        <f>VLOOKUP(B139,squadre,10,FALSE)</f>
        <v>0</v>
      </c>
      <c r="C144" s="69"/>
      <c r="D144" s="81">
        <f>VLOOKUP(E139,squadre,9,FALSE)</f>
        <v>1</v>
      </c>
      <c r="E144" s="70" t="str">
        <f>VLOOKUP(E139,squadre,10,FALSE)</f>
        <v>Veronica Mazzanti</v>
      </c>
      <c r="F144" s="58"/>
      <c r="G144" s="69"/>
      <c r="H144" s="69"/>
      <c r="I144" s="69"/>
      <c r="J144" s="69"/>
      <c r="K144" s="69"/>
      <c r="L144" s="69"/>
    </row>
    <row r="145" spans="1:12" x14ac:dyDescent="0.2">
      <c r="A145" s="81">
        <f>VLOOKUP(B139,squadre,11,FALSE)</f>
        <v>5</v>
      </c>
      <c r="B145" s="70" t="str">
        <f>VLOOKUP(B139,squadre,12,FALSE)</f>
        <v>Franziska Bartelt</v>
      </c>
      <c r="C145" s="69"/>
      <c r="D145" s="81">
        <f>VLOOKUP(E139,squadre,11,FALSE)</f>
        <v>9</v>
      </c>
      <c r="E145" s="70" t="str">
        <f>VLOOKUP(E139,squadre,12,FALSE)</f>
        <v>Alberto Scagliarini</v>
      </c>
      <c r="F145" s="58"/>
      <c r="G145" s="69"/>
      <c r="H145" s="69"/>
      <c r="I145" s="69"/>
      <c r="J145" s="69"/>
      <c r="K145" s="69"/>
      <c r="L145" s="69"/>
    </row>
    <row r="146" spans="1:12" x14ac:dyDescent="0.2">
      <c r="A146" s="81">
        <f>VLOOKUP(B139,squadre,13,FALSE)</f>
        <v>6</v>
      </c>
      <c r="B146" s="70" t="str">
        <f>VLOOKUP(B139,squadre,14,FALSE)</f>
        <v>Jojo</v>
      </c>
      <c r="C146" s="69"/>
      <c r="D146" s="81">
        <f>VLOOKUP(E139,squadre,13,FALSE)</f>
        <v>2</v>
      </c>
      <c r="E146" s="70" t="str">
        <f>VLOOKUP(E139,squadre,14,FALSE)</f>
        <v>Alice Ventura</v>
      </c>
      <c r="F146" s="58"/>
      <c r="G146" s="69"/>
      <c r="H146" s="69"/>
      <c r="I146" s="69"/>
      <c r="J146" s="69"/>
      <c r="K146" s="69"/>
      <c r="L146" s="69"/>
    </row>
    <row r="147" spans="1:12" x14ac:dyDescent="0.2">
      <c r="A147" s="81">
        <f>VLOOKUP(B139,squadre,15,FALSE)</f>
        <v>7</v>
      </c>
      <c r="B147" s="70" t="str">
        <f>VLOOKUP(B139,squadre,16,FALSE)</f>
        <v>Belinda Hotz</v>
      </c>
      <c r="C147" s="69"/>
      <c r="D147" s="81">
        <f>VLOOKUP(E139,squadre,15,FALSE)</f>
        <v>7</v>
      </c>
      <c r="E147" s="70" t="str">
        <f>VLOOKUP(E139,squadre,16,FALSE)</f>
        <v>Giacomo Antonini</v>
      </c>
      <c r="F147" s="58"/>
      <c r="G147" s="69"/>
      <c r="H147" s="69"/>
      <c r="I147" s="69"/>
      <c r="J147" s="69"/>
      <c r="K147" s="69"/>
      <c r="L147" s="69"/>
    </row>
    <row r="148" spans="1:12" x14ac:dyDescent="0.2">
      <c r="A148" s="81">
        <f>VLOOKUP(B139,squadre,17,FALSE)</f>
        <v>8</v>
      </c>
      <c r="B148" s="70" t="str">
        <f>VLOOKUP(B139,squadre,18,FALSE)</f>
        <v>Malin Alge</v>
      </c>
      <c r="C148" s="69"/>
      <c r="D148" s="81">
        <f>VLOOKUP(E139,squadre,17,FALSE)</f>
        <v>0</v>
      </c>
      <c r="E148" s="70">
        <f>VLOOKUP(E139,squadre,18,FALSE)</f>
        <v>0</v>
      </c>
      <c r="F148" s="58"/>
      <c r="G148" s="69"/>
      <c r="H148" s="69"/>
      <c r="I148" s="69"/>
      <c r="J148" s="69"/>
      <c r="K148" s="69"/>
      <c r="L148" s="69"/>
    </row>
    <row r="149" spans="1:12" x14ac:dyDescent="0.2">
      <c r="A149" s="81">
        <f>VLOOKUP(B139,squadre,19,FALSE)</f>
        <v>0</v>
      </c>
      <c r="B149" s="70">
        <f>VLOOKUP(B139,squadre,20,FALSE)</f>
        <v>0</v>
      </c>
      <c r="C149" s="69"/>
      <c r="D149" s="81">
        <f>VLOOKUP(E139,squadre,19,FALSE)</f>
        <v>0</v>
      </c>
      <c r="E149" s="70">
        <f>VLOOKUP(E139,squadre,20,FALSE)</f>
        <v>0</v>
      </c>
      <c r="F149" s="58"/>
      <c r="G149" s="69"/>
      <c r="H149" s="69"/>
      <c r="I149" s="69"/>
      <c r="J149" s="69"/>
      <c r="K149" s="69"/>
      <c r="L149" s="69"/>
    </row>
    <row r="150" spans="1:12" x14ac:dyDescent="0.2">
      <c r="A150" s="81">
        <f>VLOOKUP(B139,squadre,21,FALSE)</f>
        <v>10</v>
      </c>
      <c r="B150" s="70" t="str">
        <f>VLOOKUP(B139,squadre,22,FALSE)</f>
        <v>Nina Lüssi</v>
      </c>
      <c r="C150" s="69"/>
      <c r="D150" s="81">
        <f>VLOOKUP(E139,squadre,21,FALSE)</f>
        <v>0</v>
      </c>
      <c r="E150" s="70">
        <f>VLOOKUP(E139,squadre,22,FALSE)</f>
        <v>0</v>
      </c>
      <c r="F150" s="58"/>
      <c r="G150" s="69"/>
      <c r="H150" s="69"/>
      <c r="I150" s="69"/>
      <c r="J150" s="69"/>
      <c r="K150" s="69"/>
      <c r="L150" s="69"/>
    </row>
    <row r="151" spans="1:12" x14ac:dyDescent="0.2">
      <c r="A151" s="83"/>
      <c r="B151" s="74"/>
      <c r="C151" s="69"/>
      <c r="D151" s="83"/>
      <c r="E151" s="74"/>
      <c r="F151" s="58"/>
      <c r="G151" s="69"/>
      <c r="H151" s="69"/>
      <c r="I151" s="69"/>
      <c r="J151" s="69"/>
      <c r="K151" s="69"/>
      <c r="L151" s="69"/>
    </row>
    <row r="152" spans="1:12" x14ac:dyDescent="0.2">
      <c r="A152" s="55"/>
      <c r="B152" s="55"/>
      <c r="C152" s="55"/>
      <c r="D152" s="55"/>
      <c r="E152" s="55"/>
      <c r="F152" s="71"/>
      <c r="G152" s="69"/>
      <c r="H152" s="69"/>
      <c r="I152" s="69"/>
      <c r="J152" s="69"/>
      <c r="K152" s="69"/>
      <c r="L152" s="69"/>
    </row>
    <row r="153" spans="1:12" x14ac:dyDescent="0.2">
      <c r="A153" s="77" t="s">
        <v>352</v>
      </c>
      <c r="B153" s="78" t="str">
        <f>B139</f>
        <v>Swiss Ladies</v>
      </c>
      <c r="C153" s="84"/>
      <c r="D153" s="84"/>
      <c r="E153" s="78" t="str">
        <f>E139</f>
        <v>Bologna U21</v>
      </c>
      <c r="F153" s="71"/>
      <c r="G153" s="69"/>
      <c r="H153" s="69"/>
      <c r="I153" s="69"/>
      <c r="J153" s="69"/>
      <c r="K153" s="69"/>
      <c r="L153" s="69"/>
    </row>
    <row r="154" spans="1:12" x14ac:dyDescent="0.2">
      <c r="A154" s="56" t="s">
        <v>353</v>
      </c>
      <c r="B154" s="68"/>
      <c r="C154" s="14"/>
      <c r="D154" s="71"/>
      <c r="E154" s="68"/>
      <c r="F154" s="58"/>
      <c r="G154" s="69"/>
      <c r="H154" s="69"/>
      <c r="I154" s="69"/>
      <c r="J154" s="69"/>
      <c r="K154" s="69"/>
      <c r="L154" s="69"/>
    </row>
    <row r="155" spans="1:12" x14ac:dyDescent="0.2">
      <c r="A155" s="56" t="s">
        <v>354</v>
      </c>
      <c r="B155" s="68"/>
      <c r="C155" s="14"/>
      <c r="D155" s="71"/>
      <c r="E155" s="68"/>
      <c r="F155" s="58"/>
      <c r="G155" s="69"/>
      <c r="H155" s="69"/>
      <c r="I155" s="69"/>
      <c r="J155" s="69"/>
      <c r="K155" s="69"/>
      <c r="L155" s="69"/>
    </row>
    <row r="156" spans="1:12" x14ac:dyDescent="0.2">
      <c r="A156" s="56" t="s">
        <v>355</v>
      </c>
      <c r="B156" s="69"/>
      <c r="C156" s="14"/>
      <c r="D156" s="71"/>
      <c r="E156" s="69"/>
      <c r="F156" s="58"/>
      <c r="G156" s="69"/>
      <c r="H156" s="69"/>
      <c r="I156" s="69"/>
      <c r="J156" s="69"/>
      <c r="K156" s="69"/>
      <c r="L156" s="69"/>
    </row>
    <row r="157" spans="1:12" x14ac:dyDescent="0.2">
      <c r="A157" s="56" t="s">
        <v>356</v>
      </c>
      <c r="B157" s="69"/>
      <c r="C157" s="14"/>
      <c r="D157" s="71"/>
      <c r="E157" s="69"/>
      <c r="F157" s="58"/>
      <c r="G157" s="69"/>
      <c r="H157" s="69"/>
      <c r="I157" s="69"/>
      <c r="J157" s="69"/>
      <c r="K157" s="69"/>
      <c r="L157" s="69"/>
    </row>
    <row r="158" spans="1:12" ht="15.75" x14ac:dyDescent="0.25">
      <c r="A158" s="85" t="s">
        <v>357</v>
      </c>
      <c r="B158" s="86">
        <v>4</v>
      </c>
      <c r="C158" s="87"/>
      <c r="D158" s="88"/>
      <c r="E158" s="86">
        <v>5</v>
      </c>
      <c r="F158" s="58"/>
      <c r="G158" s="69"/>
      <c r="H158" s="69"/>
      <c r="I158" s="69"/>
      <c r="J158" s="69"/>
      <c r="K158" s="69"/>
      <c r="L158" s="69"/>
    </row>
    <row r="159" spans="1:12" x14ac:dyDescent="0.2">
      <c r="A159" s="89"/>
      <c r="B159" s="8"/>
      <c r="E159" s="55"/>
      <c r="F159" s="71"/>
      <c r="G159" s="69"/>
      <c r="H159" s="69"/>
      <c r="I159" s="69"/>
      <c r="J159" s="69"/>
      <c r="K159" s="69"/>
      <c r="L159" s="69"/>
    </row>
    <row r="160" spans="1:12" x14ac:dyDescent="0.2">
      <c r="A160" s="56" t="s">
        <v>358</v>
      </c>
      <c r="B160" s="69"/>
      <c r="C160" s="14"/>
      <c r="F160" s="71"/>
      <c r="G160" s="69"/>
      <c r="H160" s="69"/>
      <c r="I160" s="69"/>
      <c r="J160" s="69"/>
      <c r="K160" s="69"/>
      <c r="L160" s="69"/>
    </row>
    <row r="161" spans="1:12" x14ac:dyDescent="0.2">
      <c r="A161" s="55"/>
      <c r="B161" s="55"/>
      <c r="G161" s="55"/>
      <c r="H161" s="55"/>
      <c r="I161" s="55"/>
      <c r="J161" s="55"/>
      <c r="K161" s="55"/>
      <c r="L161" s="55"/>
    </row>
    <row r="162" spans="1:12" x14ac:dyDescent="0.2">
      <c r="A162" s="28" t="s">
        <v>341</v>
      </c>
      <c r="B162" s="3"/>
      <c r="D162" s="28" t="s">
        <v>342</v>
      </c>
      <c r="E162" s="3"/>
      <c r="G162" s="28" t="s">
        <v>359</v>
      </c>
      <c r="H162" s="3"/>
      <c r="K162" s="28" t="s">
        <v>360</v>
      </c>
      <c r="L162" s="3"/>
    </row>
    <row r="163" spans="1:12" x14ac:dyDescent="0.2">
      <c r="B163" s="55"/>
      <c r="E163" s="55"/>
      <c r="H163" s="55"/>
      <c r="L163" s="55"/>
    </row>
    <row r="164" spans="1:12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45" x14ac:dyDescent="0.6">
      <c r="A165" s="170" t="s">
        <v>331</v>
      </c>
      <c r="B165" s="160"/>
      <c r="C165" s="160"/>
      <c r="D165" s="160"/>
      <c r="E165" s="160"/>
      <c r="F165" s="52" t="s">
        <v>332</v>
      </c>
      <c r="G165" s="53"/>
      <c r="H165" s="53"/>
      <c r="I165" s="53"/>
      <c r="J165" s="53"/>
      <c r="K165" s="169" t="s">
        <v>333</v>
      </c>
      <c r="L165" s="160"/>
    </row>
    <row r="166" spans="1:12" x14ac:dyDescent="0.2">
      <c r="A166" s="8"/>
      <c r="B166" s="8"/>
      <c r="C166" s="55"/>
      <c r="D166" s="8"/>
      <c r="E166" s="8"/>
      <c r="F166" s="55"/>
      <c r="G166" s="8"/>
      <c r="H166" s="8"/>
      <c r="I166" s="8"/>
      <c r="J166" s="8"/>
      <c r="K166" s="8"/>
      <c r="L166" s="8"/>
    </row>
    <row r="167" spans="1:12" x14ac:dyDescent="0.2">
      <c r="A167" s="56" t="s">
        <v>19</v>
      </c>
      <c r="B167" s="90">
        <f>B126+4</f>
        <v>18</v>
      </c>
      <c r="C167" s="58"/>
      <c r="D167" s="167" t="s">
        <v>334</v>
      </c>
      <c r="E167" s="168"/>
      <c r="F167" s="60">
        <f>B167</f>
        <v>18</v>
      </c>
      <c r="G167" s="61" t="s">
        <v>335</v>
      </c>
      <c r="H167" s="62" t="str">
        <f>B180</f>
        <v>ArenzanoX</v>
      </c>
      <c r="I167" s="167" t="s">
        <v>336</v>
      </c>
      <c r="J167" s="168"/>
      <c r="K167" s="62" t="str">
        <f>E180</f>
        <v>C.C.Firenze A</v>
      </c>
      <c r="L167" s="61" t="s">
        <v>65</v>
      </c>
    </row>
    <row r="168" spans="1:12" x14ac:dyDescent="0.2">
      <c r="A168" s="56" t="s">
        <v>337</v>
      </c>
      <c r="B168" s="133">
        <f>VLOOKUP(FLOOR(B167/4,1)*4+1,calendario,2)</f>
        <v>0.58333333333333348</v>
      </c>
      <c r="C168" s="58"/>
      <c r="D168" s="162"/>
      <c r="E168" s="163"/>
      <c r="F168" s="58"/>
      <c r="G168" s="68"/>
      <c r="H168" s="68"/>
      <c r="I168" s="68"/>
      <c r="J168" s="68"/>
      <c r="K168" s="69"/>
      <c r="L168" s="68"/>
    </row>
    <row r="169" spans="1:12" x14ac:dyDescent="0.2">
      <c r="A169" s="56" t="s">
        <v>338</v>
      </c>
      <c r="B169" s="70">
        <f>VLOOKUP(B167,calendario,3)</f>
        <v>2</v>
      </c>
      <c r="C169" s="58"/>
      <c r="D169" s="150"/>
      <c r="E169" s="164"/>
      <c r="F169" s="58"/>
      <c r="G169" s="68"/>
      <c r="H169" s="68"/>
      <c r="I169" s="68"/>
      <c r="J169" s="68"/>
      <c r="K169" s="69"/>
      <c r="L169" s="68"/>
    </row>
    <row r="170" spans="1:12" x14ac:dyDescent="0.2">
      <c r="A170" s="56" t="s">
        <v>36</v>
      </c>
      <c r="B170" s="70" t="str">
        <f>VLOOKUP(B180,squadre,2,FALSE)</f>
        <v>1st Division</v>
      </c>
      <c r="C170" s="58"/>
      <c r="D170" s="150"/>
      <c r="E170" s="164"/>
      <c r="F170" s="58"/>
      <c r="G170" s="68"/>
      <c r="H170" s="68"/>
      <c r="I170" s="68"/>
      <c r="J170" s="68"/>
      <c r="K170" s="69"/>
      <c r="L170" s="68"/>
    </row>
    <row r="171" spans="1:12" x14ac:dyDescent="0.2">
      <c r="A171" s="56" t="s">
        <v>340</v>
      </c>
      <c r="B171" s="72">
        <v>42833</v>
      </c>
      <c r="C171" s="58"/>
      <c r="D171" s="150"/>
      <c r="E171" s="164"/>
      <c r="F171" s="58"/>
      <c r="G171" s="68"/>
      <c r="H171" s="68"/>
      <c r="I171" s="68"/>
      <c r="J171" s="68"/>
      <c r="K171" s="69"/>
      <c r="L171" s="68"/>
    </row>
    <row r="172" spans="1:12" x14ac:dyDescent="0.2">
      <c r="A172" s="73"/>
      <c r="B172" s="74"/>
      <c r="C172" s="58"/>
      <c r="D172" s="150"/>
      <c r="E172" s="164"/>
      <c r="F172" s="58"/>
      <c r="G172" s="69"/>
      <c r="H172" s="69"/>
      <c r="I172" s="69"/>
      <c r="J172" s="69"/>
      <c r="K172" s="69"/>
      <c r="L172" s="69"/>
    </row>
    <row r="173" spans="1:12" x14ac:dyDescent="0.2">
      <c r="A173" s="56" t="s">
        <v>341</v>
      </c>
      <c r="B173" s="75" t="str">
        <f>VLOOKUP(B167,calendario,9)</f>
        <v>G.C. Polesine</v>
      </c>
      <c r="C173" s="58"/>
      <c r="D173" s="150"/>
      <c r="E173" s="164"/>
      <c r="F173" s="58"/>
      <c r="G173" s="68"/>
      <c r="H173" s="68"/>
      <c r="I173" s="68"/>
      <c r="J173" s="68"/>
      <c r="K173" s="69"/>
      <c r="L173" s="68"/>
    </row>
    <row r="174" spans="1:12" x14ac:dyDescent="0.2">
      <c r="A174" s="56" t="s">
        <v>342</v>
      </c>
      <c r="B174" s="105"/>
      <c r="C174" s="58"/>
      <c r="D174" s="150"/>
      <c r="E174" s="164"/>
      <c r="F174" s="58"/>
      <c r="G174" s="68"/>
      <c r="H174" s="68"/>
      <c r="I174" s="68"/>
      <c r="J174" s="68"/>
      <c r="K174" s="69"/>
      <c r="L174" s="68"/>
    </row>
    <row r="175" spans="1:12" x14ac:dyDescent="0.2">
      <c r="A175" s="73"/>
      <c r="B175" s="74"/>
      <c r="C175" s="58"/>
      <c r="D175" s="150"/>
      <c r="E175" s="164"/>
      <c r="F175" s="58"/>
      <c r="G175" s="68"/>
      <c r="H175" s="68"/>
      <c r="I175" s="68"/>
      <c r="J175" s="68"/>
      <c r="K175" s="69"/>
      <c r="L175" s="68"/>
    </row>
    <row r="176" spans="1:12" x14ac:dyDescent="0.2">
      <c r="A176" s="56" t="s">
        <v>343</v>
      </c>
      <c r="B176" s="105"/>
      <c r="C176" s="58"/>
      <c r="D176" s="150"/>
      <c r="E176" s="164"/>
      <c r="F176" s="58"/>
      <c r="G176" s="68"/>
      <c r="H176" s="68"/>
      <c r="I176" s="68"/>
      <c r="J176" s="68"/>
      <c r="K176" s="69"/>
      <c r="L176" s="68"/>
    </row>
    <row r="177" spans="1:12" x14ac:dyDescent="0.2">
      <c r="A177" s="56" t="s">
        <v>344</v>
      </c>
      <c r="B177" s="105"/>
      <c r="C177" s="58"/>
      <c r="D177" s="150"/>
      <c r="E177" s="164"/>
      <c r="F177" s="58"/>
      <c r="G177" s="68"/>
      <c r="H177" s="68"/>
      <c r="I177" s="68"/>
      <c r="J177" s="68"/>
      <c r="K177" s="69"/>
      <c r="L177" s="68"/>
    </row>
    <row r="178" spans="1:12" x14ac:dyDescent="0.2">
      <c r="A178" s="56" t="s">
        <v>345</v>
      </c>
      <c r="B178" s="105"/>
      <c r="C178" s="58"/>
      <c r="D178" s="165"/>
      <c r="E178" s="166"/>
      <c r="F178" s="58"/>
      <c r="G178" s="68"/>
      <c r="H178" s="68"/>
      <c r="I178" s="68"/>
      <c r="J178" s="68"/>
      <c r="K178" s="69"/>
      <c r="L178" s="68"/>
    </row>
    <row r="179" spans="1:12" x14ac:dyDescent="0.2">
      <c r="A179" s="55"/>
      <c r="B179" s="55"/>
      <c r="D179" s="55"/>
      <c r="E179" s="55"/>
      <c r="F179" s="71"/>
      <c r="G179" s="68"/>
      <c r="H179" s="69"/>
      <c r="I179" s="68"/>
      <c r="J179" s="68"/>
      <c r="K179" s="68"/>
      <c r="L179" s="68"/>
    </row>
    <row r="180" spans="1:12" x14ac:dyDescent="0.2">
      <c r="A180" s="77" t="s">
        <v>346</v>
      </c>
      <c r="B180" s="78" t="str">
        <f>VLOOKUP(B167,calendario,5)</f>
        <v>ArenzanoX</v>
      </c>
      <c r="C180" s="79"/>
      <c r="D180" s="77" t="s">
        <v>347</v>
      </c>
      <c r="E180" s="78" t="str">
        <f>VLOOKUP(B167,calendario,6)</f>
        <v>C.C.Firenze A</v>
      </c>
      <c r="F180" s="6"/>
      <c r="G180" s="69"/>
      <c r="H180" s="69"/>
      <c r="I180" s="69"/>
      <c r="J180" s="69"/>
      <c r="K180" s="69"/>
      <c r="L180" s="69"/>
    </row>
    <row r="181" spans="1:12" x14ac:dyDescent="0.2">
      <c r="A181" s="56" t="s">
        <v>348</v>
      </c>
      <c r="B181" s="56" t="s">
        <v>349</v>
      </c>
      <c r="C181" s="73"/>
      <c r="D181" s="56" t="s">
        <v>348</v>
      </c>
      <c r="E181" s="56" t="s">
        <v>349</v>
      </c>
      <c r="F181" s="80"/>
      <c r="G181" s="69"/>
      <c r="H181" s="69"/>
      <c r="I181" s="69"/>
      <c r="J181" s="69"/>
      <c r="K181" s="69"/>
      <c r="L181" s="69"/>
    </row>
    <row r="182" spans="1:12" x14ac:dyDescent="0.2">
      <c r="A182" s="81">
        <f>VLOOKUP(B180,squadre,3,FALSE)</f>
        <v>7</v>
      </c>
      <c r="B182" s="70" t="str">
        <f>VLOOKUP(B180,squadre,4,FALSE)</f>
        <v>Gianmarco Guarnera</v>
      </c>
      <c r="C182" s="69"/>
      <c r="D182" s="81">
        <f>VLOOKUP(E180,squadre,3,FALSE)</f>
        <v>1</v>
      </c>
      <c r="E182" s="70" t="str">
        <f>VLOOKUP(E180,squadre,4,FALSE)</f>
        <v>Pinzauti</v>
      </c>
      <c r="F182" s="58"/>
      <c r="G182" s="69"/>
      <c r="H182" s="69"/>
      <c r="I182" s="69"/>
      <c r="J182" s="69"/>
      <c r="K182" s="69"/>
      <c r="L182" s="69"/>
    </row>
    <row r="183" spans="1:12" x14ac:dyDescent="0.2">
      <c r="A183" s="81">
        <f>VLOOKUP(B180,squadre,5,FALSE)</f>
        <v>2</v>
      </c>
      <c r="B183" s="70" t="str">
        <f>VLOOKUP(B180,squadre,6,FALSE)</f>
        <v>Alessio Roveta</v>
      </c>
      <c r="C183" s="69"/>
      <c r="D183" s="81">
        <f>VLOOKUP(E180,squadre,5,FALSE)</f>
        <v>2</v>
      </c>
      <c r="E183" s="70" t="str">
        <f>VLOOKUP(E180,squadre,6,FALSE)</f>
        <v>Menichetti</v>
      </c>
      <c r="F183" s="58"/>
      <c r="G183" s="69"/>
      <c r="H183" s="69"/>
      <c r="I183" s="69"/>
      <c r="J183" s="69"/>
      <c r="K183" s="69"/>
      <c r="L183" s="69"/>
    </row>
    <row r="184" spans="1:12" x14ac:dyDescent="0.2">
      <c r="A184" s="81">
        <f>VLOOKUP(B180,squadre,7,FALSE)</f>
        <v>0</v>
      </c>
      <c r="B184" s="70">
        <f>VLOOKUP(B180,squadre,8,FALSE)</f>
        <v>0</v>
      </c>
      <c r="C184" s="69"/>
      <c r="D184" s="81">
        <f>VLOOKUP(E180,squadre,7,FALSE)</f>
        <v>3</v>
      </c>
      <c r="E184" s="70" t="str">
        <f>VLOOKUP(E180,squadre,8,FALSE)</f>
        <v>Galli</v>
      </c>
      <c r="F184" s="58"/>
      <c r="G184" s="69"/>
      <c r="H184" s="69"/>
      <c r="I184" s="69"/>
      <c r="J184" s="69"/>
      <c r="K184" s="69"/>
      <c r="L184" s="69"/>
    </row>
    <row r="185" spans="1:12" x14ac:dyDescent="0.2">
      <c r="A185" s="81">
        <f>VLOOKUP(B180,squadre,9,FALSE)</f>
        <v>4</v>
      </c>
      <c r="B185" s="70" t="str">
        <f>VLOOKUP(B180,squadre,10,FALSE)</f>
        <v>Aldo De Giorgi</v>
      </c>
      <c r="C185" s="69"/>
      <c r="D185" s="81">
        <f>VLOOKUP(E180,squadre,9,FALSE)</f>
        <v>5</v>
      </c>
      <c r="E185" s="70" t="str">
        <f>VLOOKUP(E180,squadre,10,FALSE)</f>
        <v>Spighi</v>
      </c>
      <c r="F185" s="58"/>
      <c r="G185" s="69"/>
      <c r="H185" s="69"/>
      <c r="I185" s="69"/>
      <c r="J185" s="69"/>
      <c r="K185" s="69"/>
      <c r="L185" s="69"/>
    </row>
    <row r="186" spans="1:12" x14ac:dyDescent="0.2">
      <c r="A186" s="81">
        <f>VLOOKUP(B180,squadre,11,FALSE)</f>
        <v>0</v>
      </c>
      <c r="B186" s="70">
        <f>VLOOKUP(B180,squadre,12,FALSE)</f>
        <v>0</v>
      </c>
      <c r="C186" s="69"/>
      <c r="D186" s="81">
        <f>VLOOKUP(E180,squadre,11,FALSE)</f>
        <v>7</v>
      </c>
      <c r="E186" s="70" t="str">
        <f>VLOOKUP(E180,squadre,12,FALSE)</f>
        <v>Bellini</v>
      </c>
      <c r="F186" s="58"/>
      <c r="G186" s="69"/>
      <c r="H186" s="69"/>
      <c r="I186" s="69"/>
      <c r="J186" s="69"/>
      <c r="K186" s="69"/>
      <c r="L186" s="69"/>
    </row>
    <row r="187" spans="1:12" x14ac:dyDescent="0.2">
      <c r="A187" s="81">
        <f>VLOOKUP(B180,squadre,13,FALSE)</f>
        <v>0</v>
      </c>
      <c r="B187" s="70">
        <f>VLOOKUP(B180,squadre,14,FALSE)</f>
        <v>0</v>
      </c>
      <c r="C187" s="69"/>
      <c r="D187" s="81">
        <f>VLOOKUP(E180,squadre,13,FALSE)</f>
        <v>8</v>
      </c>
      <c r="E187" s="70" t="str">
        <f>VLOOKUP(E180,squadre,14,FALSE)</f>
        <v>Chiti</v>
      </c>
      <c r="F187" s="58"/>
      <c r="G187" s="69"/>
      <c r="H187" s="69"/>
      <c r="I187" s="69"/>
      <c r="J187" s="69"/>
      <c r="K187" s="69"/>
      <c r="L187" s="69"/>
    </row>
    <row r="188" spans="1:12" x14ac:dyDescent="0.2">
      <c r="A188" s="81">
        <f>VLOOKUP(B180,squadre,15,FALSE)</f>
        <v>5</v>
      </c>
      <c r="B188" s="70" t="str">
        <f>VLOOKUP(B180,squadre,16,FALSE)</f>
        <v>Jairo Peset Lopez</v>
      </c>
      <c r="C188" s="69"/>
      <c r="D188" s="81">
        <f>VLOOKUP(E180,squadre,15,FALSE)</f>
        <v>10</v>
      </c>
      <c r="E188" s="70" t="str">
        <f>VLOOKUP(E180,squadre,16,FALSE)</f>
        <v>Cicatiello</v>
      </c>
      <c r="F188" s="58"/>
      <c r="G188" s="69"/>
      <c r="H188" s="69"/>
      <c r="I188" s="69"/>
      <c r="J188" s="69"/>
      <c r="K188" s="69"/>
      <c r="L188" s="69"/>
    </row>
    <row r="189" spans="1:12" x14ac:dyDescent="0.2">
      <c r="A189" s="81">
        <f>VLOOKUP(B180,squadre,17,FALSE)</f>
        <v>1</v>
      </c>
      <c r="B189" s="70" t="str">
        <f>VLOOKUP(B180,squadre,18,FALSE)</f>
        <v>Alejandro Martinez Gomez</v>
      </c>
      <c r="C189" s="69"/>
      <c r="D189" s="81">
        <f>VLOOKUP(E180,squadre,17,FALSE)</f>
        <v>0</v>
      </c>
      <c r="E189" s="70">
        <f>VLOOKUP(E180,squadre,18,FALSE)</f>
        <v>0</v>
      </c>
      <c r="F189" s="58"/>
      <c r="G189" s="69"/>
      <c r="H189" s="69"/>
      <c r="I189" s="69"/>
      <c r="J189" s="69"/>
      <c r="K189" s="69"/>
      <c r="L189" s="69"/>
    </row>
    <row r="190" spans="1:12" x14ac:dyDescent="0.2">
      <c r="A190" s="81">
        <f>VLOOKUP(B180,squadre,19,FALSE)</f>
        <v>9</v>
      </c>
      <c r="B190" s="70" t="str">
        <f>VLOOKUP(B180,squadre,20,FALSE)</f>
        <v>Stefano Monte</v>
      </c>
      <c r="C190" s="69"/>
      <c r="D190" s="81">
        <f>VLOOKUP(E180,squadre,19,FALSE)</f>
        <v>0</v>
      </c>
      <c r="E190" s="70">
        <f>VLOOKUP(E180,squadre,20,FALSE)</f>
        <v>0</v>
      </c>
      <c r="F190" s="58"/>
      <c r="G190" s="69"/>
      <c r="H190" s="69"/>
      <c r="I190" s="69"/>
      <c r="J190" s="69"/>
      <c r="K190" s="69"/>
      <c r="L190" s="69"/>
    </row>
    <row r="191" spans="1:12" x14ac:dyDescent="0.2">
      <c r="A191" s="81">
        <f>VLOOKUP(B180,squadre,21,FALSE)</f>
        <v>10</v>
      </c>
      <c r="B191" s="70" t="str">
        <f>VLOOKUP(B180,squadre,22,FALSE)</f>
        <v>Eugenio Patrone</v>
      </c>
      <c r="C191" s="69"/>
      <c r="D191" s="81">
        <f>VLOOKUP(E180,squadre,21,FALSE)</f>
        <v>0</v>
      </c>
      <c r="E191" s="70">
        <f>VLOOKUP(E180,squadre,22,FALSE)</f>
        <v>0</v>
      </c>
      <c r="F191" s="58"/>
      <c r="G191" s="69"/>
      <c r="H191" s="69"/>
      <c r="I191" s="69"/>
      <c r="J191" s="69"/>
      <c r="K191" s="69"/>
      <c r="L191" s="69"/>
    </row>
    <row r="192" spans="1:12" x14ac:dyDescent="0.2">
      <c r="A192" s="83"/>
      <c r="B192" s="74"/>
      <c r="C192" s="69"/>
      <c r="D192" s="83"/>
      <c r="E192" s="74"/>
      <c r="F192" s="58"/>
      <c r="G192" s="69"/>
      <c r="H192" s="69"/>
      <c r="I192" s="69"/>
      <c r="J192" s="69"/>
      <c r="K192" s="69"/>
      <c r="L192" s="69"/>
    </row>
    <row r="193" spans="1:12" x14ac:dyDescent="0.2">
      <c r="A193" s="55"/>
      <c r="B193" s="55"/>
      <c r="C193" s="55"/>
      <c r="D193" s="55"/>
      <c r="E193" s="55"/>
      <c r="F193" s="71"/>
      <c r="G193" s="69"/>
      <c r="H193" s="69"/>
      <c r="I193" s="69"/>
      <c r="J193" s="69"/>
      <c r="K193" s="69"/>
      <c r="L193" s="69"/>
    </row>
    <row r="194" spans="1:12" x14ac:dyDescent="0.2">
      <c r="A194" s="77" t="s">
        <v>352</v>
      </c>
      <c r="B194" s="78" t="str">
        <f>B180</f>
        <v>ArenzanoX</v>
      </c>
      <c r="C194" s="84"/>
      <c r="D194" s="84"/>
      <c r="E194" s="78" t="str">
        <f>E180</f>
        <v>C.C.Firenze A</v>
      </c>
      <c r="F194" s="71"/>
      <c r="G194" s="69"/>
      <c r="H194" s="69"/>
      <c r="I194" s="69"/>
      <c r="J194" s="69"/>
      <c r="K194" s="69"/>
      <c r="L194" s="69"/>
    </row>
    <row r="195" spans="1:12" x14ac:dyDescent="0.2">
      <c r="A195" s="56" t="s">
        <v>353</v>
      </c>
      <c r="B195" s="68"/>
      <c r="C195" s="14"/>
      <c r="D195" s="71"/>
      <c r="E195" s="68"/>
      <c r="F195" s="58"/>
      <c r="G195" s="69"/>
      <c r="H195" s="69"/>
      <c r="I195" s="69"/>
      <c r="J195" s="69"/>
      <c r="K195" s="69"/>
      <c r="L195" s="69"/>
    </row>
    <row r="196" spans="1:12" x14ac:dyDescent="0.2">
      <c r="A196" s="56" t="s">
        <v>354</v>
      </c>
      <c r="B196" s="68"/>
      <c r="C196" s="14"/>
      <c r="D196" s="71"/>
      <c r="E196" s="68"/>
      <c r="F196" s="58"/>
      <c r="G196" s="69"/>
      <c r="H196" s="69"/>
      <c r="I196" s="69"/>
      <c r="J196" s="69"/>
      <c r="K196" s="69"/>
      <c r="L196" s="69"/>
    </row>
    <row r="197" spans="1:12" x14ac:dyDescent="0.2">
      <c r="A197" s="56" t="s">
        <v>355</v>
      </c>
      <c r="B197" s="69"/>
      <c r="C197" s="14"/>
      <c r="D197" s="71"/>
      <c r="E197" s="69"/>
      <c r="F197" s="58"/>
      <c r="G197" s="69"/>
      <c r="H197" s="69"/>
      <c r="I197" s="69"/>
      <c r="J197" s="69"/>
      <c r="K197" s="69"/>
      <c r="L197" s="69"/>
    </row>
    <row r="198" spans="1:12" x14ac:dyDescent="0.2">
      <c r="A198" s="56" t="s">
        <v>356</v>
      </c>
      <c r="B198" s="69"/>
      <c r="C198" s="14"/>
      <c r="D198" s="71"/>
      <c r="E198" s="69"/>
      <c r="F198" s="58"/>
      <c r="G198" s="69"/>
      <c r="H198" s="69"/>
      <c r="I198" s="69"/>
      <c r="J198" s="69"/>
      <c r="K198" s="69"/>
      <c r="L198" s="69"/>
    </row>
    <row r="199" spans="1:12" ht="15.75" x14ac:dyDescent="0.25">
      <c r="A199" s="85" t="s">
        <v>357</v>
      </c>
      <c r="B199" s="86">
        <v>7</v>
      </c>
      <c r="C199" s="87"/>
      <c r="D199" s="88"/>
      <c r="E199" s="86">
        <v>1</v>
      </c>
      <c r="F199" s="58"/>
      <c r="G199" s="69"/>
      <c r="H199" s="69"/>
      <c r="I199" s="69"/>
      <c r="J199" s="69"/>
      <c r="K199" s="69"/>
      <c r="L199" s="69"/>
    </row>
    <row r="200" spans="1:12" x14ac:dyDescent="0.2">
      <c r="A200" s="89"/>
      <c r="B200" s="8"/>
      <c r="E200" s="55"/>
      <c r="F200" s="71"/>
      <c r="G200" s="69"/>
      <c r="H200" s="69"/>
      <c r="I200" s="69"/>
      <c r="J200" s="69"/>
      <c r="K200" s="69"/>
      <c r="L200" s="69"/>
    </row>
    <row r="201" spans="1:12" x14ac:dyDescent="0.2">
      <c r="A201" s="56" t="s">
        <v>358</v>
      </c>
      <c r="B201" s="69"/>
      <c r="C201" s="14"/>
      <c r="F201" s="71"/>
      <c r="G201" s="69"/>
      <c r="H201" s="69"/>
      <c r="I201" s="69"/>
      <c r="J201" s="69"/>
      <c r="K201" s="69"/>
      <c r="L201" s="69"/>
    </row>
    <row r="202" spans="1:12" x14ac:dyDescent="0.2">
      <c r="A202" s="55"/>
      <c r="B202" s="55"/>
      <c r="G202" s="55"/>
      <c r="H202" s="55"/>
      <c r="I202" s="55"/>
      <c r="J202" s="55"/>
      <c r="K202" s="55"/>
      <c r="L202" s="55"/>
    </row>
    <row r="203" spans="1:12" x14ac:dyDescent="0.2">
      <c r="A203" s="28" t="s">
        <v>341</v>
      </c>
      <c r="B203" s="3"/>
      <c r="D203" s="28" t="s">
        <v>342</v>
      </c>
      <c r="E203" s="3"/>
      <c r="G203" s="28" t="s">
        <v>359</v>
      </c>
      <c r="H203" s="3"/>
      <c r="K203" s="28" t="s">
        <v>360</v>
      </c>
      <c r="L203" s="3"/>
    </row>
    <row r="204" spans="1:12" x14ac:dyDescent="0.2">
      <c r="B204" s="55"/>
      <c r="E204" s="55"/>
      <c r="H204" s="55"/>
      <c r="L204" s="55"/>
    </row>
    <row r="205" spans="1:12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45" x14ac:dyDescent="0.6">
      <c r="A206" s="170" t="s">
        <v>331</v>
      </c>
      <c r="B206" s="160"/>
      <c r="C206" s="160"/>
      <c r="D206" s="160"/>
      <c r="E206" s="160"/>
      <c r="F206" s="52" t="s">
        <v>332</v>
      </c>
      <c r="G206" s="53"/>
      <c r="H206" s="53"/>
      <c r="I206" s="53"/>
      <c r="J206" s="53"/>
      <c r="K206" s="169" t="s">
        <v>333</v>
      </c>
      <c r="L206" s="160"/>
    </row>
    <row r="207" spans="1:12" x14ac:dyDescent="0.2">
      <c r="A207" s="8"/>
      <c r="B207" s="8"/>
      <c r="C207" s="55"/>
      <c r="D207" s="8"/>
      <c r="E207" s="8"/>
      <c r="F207" s="55"/>
      <c r="G207" s="8"/>
      <c r="H207" s="8"/>
      <c r="I207" s="8"/>
      <c r="J207" s="8"/>
      <c r="K207" s="8"/>
      <c r="L207" s="8"/>
    </row>
    <row r="208" spans="1:12" x14ac:dyDescent="0.2">
      <c r="A208" s="56" t="s">
        <v>19</v>
      </c>
      <c r="B208" s="90">
        <f>B167+4</f>
        <v>22</v>
      </c>
      <c r="C208" s="58"/>
      <c r="D208" s="167" t="s">
        <v>334</v>
      </c>
      <c r="E208" s="168"/>
      <c r="F208" s="60">
        <f>B208</f>
        <v>22</v>
      </c>
      <c r="G208" s="61" t="s">
        <v>335</v>
      </c>
      <c r="H208" s="62" t="str">
        <f>B221</f>
        <v>Poland Ladies</v>
      </c>
      <c r="I208" s="167" t="s">
        <v>336</v>
      </c>
      <c r="J208" s="168"/>
      <c r="K208" s="62" t="str">
        <f>E221</f>
        <v>-</v>
      </c>
      <c r="L208" s="61" t="s">
        <v>65</v>
      </c>
    </row>
    <row r="209" spans="1:12" x14ac:dyDescent="0.2">
      <c r="A209" s="56" t="s">
        <v>337</v>
      </c>
      <c r="B209" s="133">
        <f>VLOOKUP(FLOOR(B208/4,1)*4+1,calendario,2)</f>
        <v>0.60416666666666685</v>
      </c>
      <c r="C209" s="58"/>
      <c r="D209" s="162"/>
      <c r="E209" s="163"/>
      <c r="F209" s="58"/>
      <c r="G209" s="68"/>
      <c r="H209" s="68"/>
      <c r="I209" s="68"/>
      <c r="J209" s="68"/>
      <c r="K209" s="69"/>
      <c r="L209" s="68"/>
    </row>
    <row r="210" spans="1:12" x14ac:dyDescent="0.2">
      <c r="A210" s="56" t="s">
        <v>338</v>
      </c>
      <c r="B210" s="70">
        <f>VLOOKUP(B208,calendario,3)</f>
        <v>2</v>
      </c>
      <c r="C210" s="58"/>
      <c r="D210" s="150"/>
      <c r="E210" s="164"/>
      <c r="F210" s="58"/>
      <c r="G210" s="68"/>
      <c r="H210" s="68"/>
      <c r="I210" s="68"/>
      <c r="J210" s="68"/>
      <c r="K210" s="69"/>
      <c r="L210" s="68"/>
    </row>
    <row r="211" spans="1:12" x14ac:dyDescent="0.2">
      <c r="A211" s="56" t="s">
        <v>36</v>
      </c>
      <c r="B211" s="70" t="str">
        <f>VLOOKUP(B221,squadre,2,FALSE)</f>
        <v>2nd Division</v>
      </c>
      <c r="C211" s="58"/>
      <c r="D211" s="150"/>
      <c r="E211" s="164"/>
      <c r="F211" s="58"/>
      <c r="G211" s="68"/>
      <c r="H211" s="68"/>
      <c r="I211" s="68"/>
      <c r="J211" s="68"/>
      <c r="K211" s="69"/>
      <c r="L211" s="68"/>
    </row>
    <row r="212" spans="1:12" x14ac:dyDescent="0.2">
      <c r="A212" s="56" t="s">
        <v>340</v>
      </c>
      <c r="B212" s="72">
        <v>42833</v>
      </c>
      <c r="C212" s="58"/>
      <c r="D212" s="150"/>
      <c r="E212" s="164"/>
      <c r="F212" s="58"/>
      <c r="G212" s="68"/>
      <c r="H212" s="68"/>
      <c r="I212" s="68"/>
      <c r="J212" s="68"/>
      <c r="K212" s="69"/>
      <c r="L212" s="68"/>
    </row>
    <row r="213" spans="1:12" x14ac:dyDescent="0.2">
      <c r="A213" s="73"/>
      <c r="B213" s="74"/>
      <c r="C213" s="58"/>
      <c r="D213" s="150"/>
      <c r="E213" s="164"/>
      <c r="F213" s="58"/>
      <c r="G213" s="69"/>
      <c r="H213" s="69"/>
      <c r="I213" s="69"/>
      <c r="J213" s="69"/>
      <c r="K213" s="69"/>
      <c r="L213" s="69"/>
    </row>
    <row r="214" spans="1:12" x14ac:dyDescent="0.2">
      <c r="A214" s="56" t="s">
        <v>341</v>
      </c>
      <c r="B214" s="75" t="str">
        <f>VLOOKUP(B208,calendario,9)</f>
        <v>Italy Ladies</v>
      </c>
      <c r="C214" s="58"/>
      <c r="D214" s="150"/>
      <c r="E214" s="164"/>
      <c r="F214" s="58"/>
      <c r="G214" s="68"/>
      <c r="H214" s="68"/>
      <c r="I214" s="68"/>
      <c r="J214" s="68"/>
      <c r="K214" s="69"/>
      <c r="L214" s="68"/>
    </row>
    <row r="215" spans="1:12" x14ac:dyDescent="0.2">
      <c r="A215" s="56" t="s">
        <v>342</v>
      </c>
      <c r="B215" s="105"/>
      <c r="C215" s="58"/>
      <c r="D215" s="150"/>
      <c r="E215" s="164"/>
      <c r="F215" s="58"/>
      <c r="G215" s="68"/>
      <c r="H215" s="68"/>
      <c r="I215" s="68"/>
      <c r="J215" s="68"/>
      <c r="K215" s="69"/>
      <c r="L215" s="68"/>
    </row>
    <row r="216" spans="1:12" x14ac:dyDescent="0.2">
      <c r="A216" s="73"/>
      <c r="B216" s="74"/>
      <c r="C216" s="58"/>
      <c r="D216" s="150"/>
      <c r="E216" s="164"/>
      <c r="F216" s="58"/>
      <c r="G216" s="68"/>
      <c r="H216" s="68"/>
      <c r="I216" s="68"/>
      <c r="J216" s="68"/>
      <c r="K216" s="69"/>
      <c r="L216" s="68"/>
    </row>
    <row r="217" spans="1:12" x14ac:dyDescent="0.2">
      <c r="A217" s="56" t="s">
        <v>343</v>
      </c>
      <c r="B217" s="105"/>
      <c r="C217" s="58"/>
      <c r="D217" s="150"/>
      <c r="E217" s="164"/>
      <c r="F217" s="58"/>
      <c r="G217" s="68"/>
      <c r="H217" s="68"/>
      <c r="I217" s="68"/>
      <c r="J217" s="68"/>
      <c r="K217" s="69"/>
      <c r="L217" s="68"/>
    </row>
    <row r="218" spans="1:12" x14ac:dyDescent="0.2">
      <c r="A218" s="56" t="s">
        <v>344</v>
      </c>
      <c r="B218" s="105"/>
      <c r="C218" s="58"/>
      <c r="D218" s="150"/>
      <c r="E218" s="164"/>
      <c r="F218" s="58"/>
      <c r="G218" s="68"/>
      <c r="H218" s="68"/>
      <c r="I218" s="68"/>
      <c r="J218" s="68"/>
      <c r="K218" s="69"/>
      <c r="L218" s="68"/>
    </row>
    <row r="219" spans="1:12" x14ac:dyDescent="0.2">
      <c r="A219" s="56" t="s">
        <v>345</v>
      </c>
      <c r="B219" s="105"/>
      <c r="C219" s="58"/>
      <c r="D219" s="165"/>
      <c r="E219" s="166"/>
      <c r="F219" s="58"/>
      <c r="G219" s="68"/>
      <c r="H219" s="68"/>
      <c r="I219" s="68"/>
      <c r="J219" s="68"/>
      <c r="K219" s="69"/>
      <c r="L219" s="68"/>
    </row>
    <row r="220" spans="1:12" x14ac:dyDescent="0.2">
      <c r="A220" s="55"/>
      <c r="B220" s="55"/>
      <c r="D220" s="55"/>
      <c r="E220" s="55"/>
      <c r="F220" s="71"/>
      <c r="G220" s="68"/>
      <c r="H220" s="69"/>
      <c r="I220" s="68"/>
      <c r="J220" s="68"/>
      <c r="K220" s="68"/>
      <c r="L220" s="68"/>
    </row>
    <row r="221" spans="1:12" x14ac:dyDescent="0.2">
      <c r="A221" s="77" t="s">
        <v>346</v>
      </c>
      <c r="B221" s="78" t="str">
        <f>VLOOKUP(B208,calendario,5)</f>
        <v>Poland Ladies</v>
      </c>
      <c r="C221" s="79"/>
      <c r="D221" s="77" t="s">
        <v>347</v>
      </c>
      <c r="E221" s="78" t="str">
        <f>VLOOKUP(B208,calendario,6)</f>
        <v>-</v>
      </c>
      <c r="F221" s="6"/>
      <c r="G221" s="69"/>
      <c r="H221" s="69"/>
      <c r="I221" s="69"/>
      <c r="J221" s="69"/>
      <c r="K221" s="69"/>
      <c r="L221" s="69"/>
    </row>
    <row r="222" spans="1:12" x14ac:dyDescent="0.2">
      <c r="A222" s="56" t="s">
        <v>348</v>
      </c>
      <c r="B222" s="56" t="s">
        <v>349</v>
      </c>
      <c r="C222" s="73"/>
      <c r="D222" s="56" t="s">
        <v>348</v>
      </c>
      <c r="E222" s="56" t="s">
        <v>349</v>
      </c>
      <c r="F222" s="80"/>
      <c r="G222" s="69"/>
      <c r="H222" s="69"/>
      <c r="I222" s="69"/>
      <c r="J222" s="69"/>
      <c r="K222" s="69"/>
      <c r="L222" s="69"/>
    </row>
    <row r="223" spans="1:12" x14ac:dyDescent="0.2">
      <c r="A223" s="81">
        <f>VLOOKUP(B221,squadre,3,FALSE)</f>
        <v>1</v>
      </c>
      <c r="B223" s="70" t="str">
        <f>VLOOKUP(B221,squadre,4,FALSE)</f>
        <v>SACHMERDA KLAUDIA</v>
      </c>
      <c r="C223" s="69"/>
      <c r="D223" s="81" t="e">
        <f>VLOOKUP(E221,squadre,3,FALSE)</f>
        <v>#N/A</v>
      </c>
      <c r="E223" s="70" t="e">
        <f>VLOOKUP(E221,squadre,4,FALSE)</f>
        <v>#N/A</v>
      </c>
      <c r="F223" s="58"/>
      <c r="G223" s="69"/>
      <c r="H223" s="69"/>
      <c r="I223" s="69"/>
      <c r="J223" s="69"/>
      <c r="K223" s="69"/>
      <c r="L223" s="69"/>
    </row>
    <row r="224" spans="1:12" x14ac:dyDescent="0.2">
      <c r="A224" s="81">
        <f>VLOOKUP(B221,squadre,5,FALSE)</f>
        <v>2</v>
      </c>
      <c r="B224" s="70" t="str">
        <f>VLOOKUP(B221,squadre,6,FALSE)</f>
        <v>PACYGA MONIKA</v>
      </c>
      <c r="C224" s="69"/>
      <c r="D224" s="81" t="e">
        <f>VLOOKUP(E221,squadre,5,FALSE)</f>
        <v>#N/A</v>
      </c>
      <c r="E224" s="70" t="e">
        <f>VLOOKUP(E221,squadre,6,FALSE)</f>
        <v>#N/A</v>
      </c>
      <c r="F224" s="58"/>
      <c r="G224" s="69"/>
      <c r="H224" s="69"/>
      <c r="I224" s="69"/>
      <c r="J224" s="69"/>
      <c r="K224" s="69"/>
      <c r="L224" s="69"/>
    </row>
    <row r="225" spans="1:12" x14ac:dyDescent="0.2">
      <c r="A225" s="81">
        <f>VLOOKUP(B221,squadre,7,FALSE)</f>
        <v>3</v>
      </c>
      <c r="B225" s="70" t="str">
        <f>VLOOKUP(B221,squadre,8,FALSE)</f>
        <v>PILARZ SANDRA</v>
      </c>
      <c r="C225" s="69"/>
      <c r="D225" s="81" t="e">
        <f>VLOOKUP(E221,squadre,7,FALSE)</f>
        <v>#N/A</v>
      </c>
      <c r="E225" s="70" t="e">
        <f>VLOOKUP(E221,squadre,8,FALSE)</f>
        <v>#N/A</v>
      </c>
      <c r="F225" s="58"/>
      <c r="G225" s="69"/>
      <c r="H225" s="69"/>
      <c r="I225" s="69"/>
      <c r="J225" s="69"/>
      <c r="K225" s="69"/>
      <c r="L225" s="69"/>
    </row>
    <row r="226" spans="1:12" x14ac:dyDescent="0.2">
      <c r="A226" s="81">
        <f>VLOOKUP(B221,squadre,9,FALSE)</f>
        <v>4</v>
      </c>
      <c r="B226" s="70" t="str">
        <f>VLOOKUP(B221,squadre,10,FALSE)</f>
        <v>KALINA KATARZYNA</v>
      </c>
      <c r="C226" s="69"/>
      <c r="D226" s="81" t="e">
        <f>VLOOKUP(E221,squadre,9,FALSE)</f>
        <v>#N/A</v>
      </c>
      <c r="E226" s="70" t="e">
        <f>VLOOKUP(E221,squadre,10,FALSE)</f>
        <v>#N/A</v>
      </c>
      <c r="F226" s="58"/>
      <c r="G226" s="69"/>
      <c r="H226" s="69"/>
      <c r="I226" s="69"/>
      <c r="J226" s="69"/>
      <c r="K226" s="69"/>
      <c r="L226" s="69"/>
    </row>
    <row r="227" spans="1:12" x14ac:dyDescent="0.2">
      <c r="A227" s="81">
        <f>VLOOKUP(B221,squadre,11,FALSE)</f>
        <v>5</v>
      </c>
      <c r="B227" s="70" t="str">
        <f>VLOOKUP(B221,squadre,12,FALSE)</f>
        <v>TYROWICZ JUSTYNA</v>
      </c>
      <c r="C227" s="69"/>
      <c r="D227" s="81" t="e">
        <f>VLOOKUP(E221,squadre,11,FALSE)</f>
        <v>#N/A</v>
      </c>
      <c r="E227" s="70" t="e">
        <f>VLOOKUP(E221,squadre,12,FALSE)</f>
        <v>#N/A</v>
      </c>
      <c r="F227" s="58"/>
      <c r="G227" s="69"/>
      <c r="H227" s="69"/>
      <c r="I227" s="69"/>
      <c r="J227" s="69"/>
      <c r="K227" s="69"/>
      <c r="L227" s="69"/>
    </row>
    <row r="228" spans="1:12" x14ac:dyDescent="0.2">
      <c r="A228" s="81">
        <f>VLOOKUP(B221,squadre,13,FALSE)</f>
        <v>6</v>
      </c>
      <c r="B228" s="70" t="str">
        <f>VLOOKUP(B221,squadre,14,FALSE)</f>
        <v>MADEJ MARLENA</v>
      </c>
      <c r="C228" s="69"/>
      <c r="D228" s="81" t="e">
        <f>VLOOKUP(E221,squadre,13,FALSE)</f>
        <v>#N/A</v>
      </c>
      <c r="E228" s="70" t="e">
        <f>VLOOKUP(E221,squadre,14,FALSE)</f>
        <v>#N/A</v>
      </c>
      <c r="F228" s="58"/>
      <c r="G228" s="69"/>
      <c r="H228" s="69"/>
      <c r="I228" s="69"/>
      <c r="J228" s="69"/>
      <c r="K228" s="69"/>
      <c r="L228" s="69"/>
    </row>
    <row r="229" spans="1:12" x14ac:dyDescent="0.2">
      <c r="A229" s="81">
        <f>VLOOKUP(B221,squadre,15,FALSE)</f>
        <v>7</v>
      </c>
      <c r="B229" s="70" t="str">
        <f>VLOOKUP(B221,squadre,16,FALSE)</f>
        <v>KULAS MONIKA</v>
      </c>
      <c r="C229" s="69"/>
      <c r="D229" s="81" t="e">
        <f>VLOOKUP(E221,squadre,15,FALSE)</f>
        <v>#N/A</v>
      </c>
      <c r="E229" s="70" t="e">
        <f>VLOOKUP(E221,squadre,16,FALSE)</f>
        <v>#N/A</v>
      </c>
      <c r="F229" s="58"/>
      <c r="G229" s="69"/>
      <c r="H229" s="69"/>
      <c r="I229" s="69"/>
      <c r="J229" s="69"/>
      <c r="K229" s="69"/>
      <c r="L229" s="69"/>
    </row>
    <row r="230" spans="1:12" x14ac:dyDescent="0.2">
      <c r="A230" s="81">
        <f>VLOOKUP(B221,squadre,17,FALSE)</f>
        <v>8</v>
      </c>
      <c r="B230" s="70" t="str">
        <f>VLOOKUP(B221,squadre,18,FALSE)</f>
        <v>JASIUKIEWICZ WERONIKA</v>
      </c>
      <c r="C230" s="69"/>
      <c r="D230" s="81" t="e">
        <f>VLOOKUP(E221,squadre,17,FALSE)</f>
        <v>#N/A</v>
      </c>
      <c r="E230" s="70" t="e">
        <f>VLOOKUP(E221,squadre,18,FALSE)</f>
        <v>#N/A</v>
      </c>
      <c r="F230" s="58"/>
      <c r="G230" s="69"/>
      <c r="H230" s="69"/>
      <c r="I230" s="69"/>
      <c r="J230" s="69"/>
      <c r="K230" s="69"/>
      <c r="L230" s="69"/>
    </row>
    <row r="231" spans="1:12" x14ac:dyDescent="0.2">
      <c r="A231" s="81">
        <f>VLOOKUP(B221,squadre,19,FALSE)</f>
        <v>0</v>
      </c>
      <c r="B231" s="70">
        <f>VLOOKUP(B221,squadre,20,FALSE)</f>
        <v>0</v>
      </c>
      <c r="C231" s="69"/>
      <c r="D231" s="81" t="e">
        <f>VLOOKUP(E221,squadre,19,FALSE)</f>
        <v>#N/A</v>
      </c>
      <c r="E231" s="70" t="e">
        <f>VLOOKUP(E221,squadre,20,FALSE)</f>
        <v>#N/A</v>
      </c>
      <c r="F231" s="58"/>
      <c r="G231" s="69"/>
      <c r="H231" s="69"/>
      <c r="I231" s="69"/>
      <c r="J231" s="69"/>
      <c r="K231" s="69"/>
      <c r="L231" s="69"/>
    </row>
    <row r="232" spans="1:12" x14ac:dyDescent="0.2">
      <c r="A232" s="81">
        <f>VLOOKUP(B221,squadre,21,FALSE)</f>
        <v>0</v>
      </c>
      <c r="B232" s="70">
        <f>VLOOKUP(B221,squadre,22,FALSE)</f>
        <v>0</v>
      </c>
      <c r="C232" s="69"/>
      <c r="D232" s="81" t="e">
        <f>VLOOKUP(E221,squadre,21,FALSE)</f>
        <v>#N/A</v>
      </c>
      <c r="E232" s="70" t="e">
        <f>VLOOKUP(E221,squadre,22,FALSE)</f>
        <v>#N/A</v>
      </c>
      <c r="F232" s="58"/>
      <c r="G232" s="69"/>
      <c r="H232" s="69"/>
      <c r="I232" s="69"/>
      <c r="J232" s="69"/>
      <c r="K232" s="69"/>
      <c r="L232" s="69"/>
    </row>
    <row r="233" spans="1:12" x14ac:dyDescent="0.2">
      <c r="A233" s="83"/>
      <c r="B233" s="74"/>
      <c r="C233" s="69"/>
      <c r="D233" s="83"/>
      <c r="E233" s="74"/>
      <c r="F233" s="58"/>
      <c r="G233" s="69"/>
      <c r="H233" s="69"/>
      <c r="I233" s="69"/>
      <c r="J233" s="69"/>
      <c r="K233" s="69"/>
      <c r="L233" s="69"/>
    </row>
    <row r="234" spans="1:12" x14ac:dyDescent="0.2">
      <c r="A234" s="55"/>
      <c r="B234" s="55"/>
      <c r="C234" s="55"/>
      <c r="D234" s="55"/>
      <c r="E234" s="55"/>
      <c r="F234" s="71"/>
      <c r="G234" s="69"/>
      <c r="H234" s="69"/>
      <c r="I234" s="69"/>
      <c r="J234" s="69"/>
      <c r="K234" s="69"/>
      <c r="L234" s="69"/>
    </row>
    <row r="235" spans="1:12" x14ac:dyDescent="0.2">
      <c r="A235" s="77" t="s">
        <v>352</v>
      </c>
      <c r="B235" s="78" t="str">
        <f>B221</f>
        <v>Poland Ladies</v>
      </c>
      <c r="C235" s="84"/>
      <c r="D235" s="84"/>
      <c r="E235" s="78" t="str">
        <f>E221</f>
        <v>-</v>
      </c>
      <c r="F235" s="71"/>
      <c r="G235" s="69"/>
      <c r="H235" s="69"/>
      <c r="I235" s="69"/>
      <c r="J235" s="69"/>
      <c r="K235" s="69"/>
      <c r="L235" s="69"/>
    </row>
    <row r="236" spans="1:12" x14ac:dyDescent="0.2">
      <c r="A236" s="56" t="s">
        <v>353</v>
      </c>
      <c r="B236" s="68"/>
      <c r="C236" s="14"/>
      <c r="D236" s="71"/>
      <c r="E236" s="68"/>
      <c r="F236" s="58"/>
      <c r="G236" s="69"/>
      <c r="H236" s="69"/>
      <c r="I236" s="69"/>
      <c r="J236" s="69"/>
      <c r="K236" s="69"/>
      <c r="L236" s="69"/>
    </row>
    <row r="237" spans="1:12" x14ac:dyDescent="0.2">
      <c r="A237" s="56" t="s">
        <v>354</v>
      </c>
      <c r="B237" s="68"/>
      <c r="C237" s="14"/>
      <c r="D237" s="71"/>
      <c r="E237" s="68"/>
      <c r="F237" s="58"/>
      <c r="G237" s="69"/>
      <c r="H237" s="69"/>
      <c r="I237" s="69"/>
      <c r="J237" s="69"/>
      <c r="K237" s="69"/>
      <c r="L237" s="69"/>
    </row>
    <row r="238" spans="1:12" x14ac:dyDescent="0.2">
      <c r="A238" s="56" t="s">
        <v>355</v>
      </c>
      <c r="B238" s="69"/>
      <c r="C238" s="14"/>
      <c r="D238" s="71"/>
      <c r="E238" s="69"/>
      <c r="F238" s="58"/>
      <c r="G238" s="69"/>
      <c r="H238" s="69"/>
      <c r="I238" s="69"/>
      <c r="J238" s="69"/>
      <c r="K238" s="69"/>
      <c r="L238" s="69"/>
    </row>
    <row r="239" spans="1:12" x14ac:dyDescent="0.2">
      <c r="A239" s="56" t="s">
        <v>356</v>
      </c>
      <c r="B239" s="69"/>
      <c r="C239" s="14"/>
      <c r="D239" s="71"/>
      <c r="E239" s="69"/>
      <c r="F239" s="58"/>
      <c r="G239" s="69"/>
      <c r="H239" s="69"/>
      <c r="I239" s="69"/>
      <c r="J239" s="69"/>
      <c r="K239" s="69"/>
      <c r="L239" s="69"/>
    </row>
    <row r="240" spans="1:12" ht="15.75" x14ac:dyDescent="0.25">
      <c r="A240" s="85" t="s">
        <v>357</v>
      </c>
      <c r="B240" s="86"/>
      <c r="C240" s="87"/>
      <c r="D240" s="88"/>
      <c r="E240" s="86"/>
      <c r="F240" s="58"/>
      <c r="G240" s="69"/>
      <c r="H240" s="69"/>
      <c r="I240" s="69"/>
      <c r="J240" s="69"/>
      <c r="K240" s="69"/>
      <c r="L240" s="69"/>
    </row>
    <row r="241" spans="1:12" x14ac:dyDescent="0.2">
      <c r="A241" s="89"/>
      <c r="B241" s="8"/>
      <c r="E241" s="55"/>
      <c r="F241" s="71"/>
      <c r="G241" s="69"/>
      <c r="H241" s="69"/>
      <c r="I241" s="69"/>
      <c r="J241" s="69"/>
      <c r="K241" s="69"/>
      <c r="L241" s="69"/>
    </row>
    <row r="242" spans="1:12" x14ac:dyDescent="0.2">
      <c r="A242" s="56" t="s">
        <v>358</v>
      </c>
      <c r="B242" s="69"/>
      <c r="C242" s="14"/>
      <c r="F242" s="71"/>
      <c r="G242" s="69"/>
      <c r="H242" s="69"/>
      <c r="I242" s="69"/>
      <c r="J242" s="69"/>
      <c r="K242" s="69"/>
      <c r="L242" s="69"/>
    </row>
    <row r="243" spans="1:12" x14ac:dyDescent="0.2">
      <c r="A243" s="55"/>
      <c r="B243" s="55"/>
      <c r="G243" s="55"/>
      <c r="H243" s="55"/>
      <c r="I243" s="55"/>
      <c r="J243" s="55"/>
      <c r="K243" s="55"/>
      <c r="L243" s="55"/>
    </row>
    <row r="244" spans="1:12" x14ac:dyDescent="0.2">
      <c r="A244" s="28" t="s">
        <v>341</v>
      </c>
      <c r="B244" s="3"/>
      <c r="D244" s="28" t="s">
        <v>342</v>
      </c>
      <c r="E244" s="3"/>
      <c r="G244" s="28" t="s">
        <v>359</v>
      </c>
      <c r="H244" s="3"/>
      <c r="K244" s="28" t="s">
        <v>360</v>
      </c>
      <c r="L244" s="3"/>
    </row>
    <row r="245" spans="1:12" x14ac:dyDescent="0.2">
      <c r="B245" s="55"/>
      <c r="E245" s="55"/>
      <c r="H245" s="55"/>
      <c r="L245" s="55"/>
    </row>
    <row r="246" spans="1:12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45" x14ac:dyDescent="0.6">
      <c r="A247" s="170" t="s">
        <v>331</v>
      </c>
      <c r="B247" s="160"/>
      <c r="C247" s="160"/>
      <c r="D247" s="160"/>
      <c r="E247" s="160"/>
      <c r="F247" s="52" t="s">
        <v>332</v>
      </c>
      <c r="G247" s="53"/>
      <c r="H247" s="53"/>
      <c r="I247" s="53"/>
      <c r="J247" s="53"/>
      <c r="K247" s="169" t="s">
        <v>333</v>
      </c>
      <c r="L247" s="160"/>
    </row>
    <row r="248" spans="1:12" x14ac:dyDescent="0.2">
      <c r="A248" s="8"/>
      <c r="B248" s="8"/>
      <c r="C248" s="55"/>
      <c r="D248" s="8"/>
      <c r="E248" s="8"/>
      <c r="F248" s="55"/>
      <c r="G248" s="8"/>
      <c r="H248" s="8"/>
      <c r="I248" s="8"/>
      <c r="J248" s="8"/>
      <c r="K248" s="8"/>
      <c r="L248" s="8"/>
    </row>
    <row r="249" spans="1:12" x14ac:dyDescent="0.2">
      <c r="A249" s="56" t="s">
        <v>19</v>
      </c>
      <c r="B249" s="90">
        <f>B208+4</f>
        <v>26</v>
      </c>
      <c r="C249" s="58"/>
      <c r="D249" s="167" t="s">
        <v>334</v>
      </c>
      <c r="E249" s="168"/>
      <c r="F249" s="60">
        <f>B249</f>
        <v>26</v>
      </c>
      <c r="G249" s="61" t="s">
        <v>335</v>
      </c>
      <c r="H249" s="62" t="str">
        <f>B262</f>
        <v>G.C. Polesine</v>
      </c>
      <c r="I249" s="167" t="s">
        <v>336</v>
      </c>
      <c r="J249" s="168"/>
      <c r="K249" s="62" t="str">
        <f>E262</f>
        <v>CMM TRieste</v>
      </c>
      <c r="L249" s="61" t="s">
        <v>65</v>
      </c>
    </row>
    <row r="250" spans="1:12" x14ac:dyDescent="0.2">
      <c r="A250" s="56" t="s">
        <v>337</v>
      </c>
      <c r="B250" s="133">
        <f>VLOOKUP(FLOOR(B249/4,1)*4+1,calendario,2)</f>
        <v>0.62500000000000022</v>
      </c>
      <c r="C250" s="58"/>
      <c r="D250" s="162"/>
      <c r="E250" s="163"/>
      <c r="F250" s="58"/>
      <c r="G250" s="68"/>
      <c r="H250" s="68"/>
      <c r="I250" s="68"/>
      <c r="J250" s="68"/>
      <c r="K250" s="69"/>
      <c r="L250" s="68"/>
    </row>
    <row r="251" spans="1:12" x14ac:dyDescent="0.2">
      <c r="A251" s="56" t="s">
        <v>338</v>
      </c>
      <c r="B251" s="70">
        <f>VLOOKUP(B249,calendario,3)</f>
        <v>2</v>
      </c>
      <c r="C251" s="58"/>
      <c r="D251" s="150"/>
      <c r="E251" s="164"/>
      <c r="F251" s="58"/>
      <c r="G251" s="68"/>
      <c r="H251" s="68"/>
      <c r="I251" s="68"/>
      <c r="J251" s="68"/>
      <c r="K251" s="69"/>
      <c r="L251" s="68"/>
    </row>
    <row r="252" spans="1:12" x14ac:dyDescent="0.2">
      <c r="A252" s="56" t="s">
        <v>36</v>
      </c>
      <c r="B252" s="70" t="str">
        <f>VLOOKUP(B262,squadre,2,FALSE)</f>
        <v>1st Division</v>
      </c>
      <c r="C252" s="58"/>
      <c r="D252" s="150"/>
      <c r="E252" s="164"/>
      <c r="F252" s="58"/>
      <c r="G252" s="68"/>
      <c r="H252" s="68"/>
      <c r="I252" s="68"/>
      <c r="J252" s="68"/>
      <c r="K252" s="69"/>
      <c r="L252" s="68"/>
    </row>
    <row r="253" spans="1:12" x14ac:dyDescent="0.2">
      <c r="A253" s="56" t="s">
        <v>340</v>
      </c>
      <c r="B253" s="72">
        <v>42833</v>
      </c>
      <c r="C253" s="58"/>
      <c r="D253" s="150"/>
      <c r="E253" s="164"/>
      <c r="F253" s="58"/>
      <c r="G253" s="68"/>
      <c r="H253" s="68"/>
      <c r="I253" s="68"/>
      <c r="J253" s="68"/>
      <c r="K253" s="69"/>
      <c r="L253" s="68"/>
    </row>
    <row r="254" spans="1:12" x14ac:dyDescent="0.2">
      <c r="A254" s="73"/>
      <c r="B254" s="74"/>
      <c r="C254" s="58"/>
      <c r="D254" s="150"/>
      <c r="E254" s="164"/>
      <c r="F254" s="58"/>
      <c r="G254" s="69"/>
      <c r="H254" s="69"/>
      <c r="I254" s="69"/>
      <c r="J254" s="69"/>
      <c r="K254" s="69"/>
      <c r="L254" s="69"/>
    </row>
    <row r="255" spans="1:12" x14ac:dyDescent="0.2">
      <c r="A255" s="56" t="s">
        <v>341</v>
      </c>
      <c r="B255" s="75" t="str">
        <f>VLOOKUP(B249,calendario,9)</f>
        <v>Swiss U21 A</v>
      </c>
      <c r="C255" s="58"/>
      <c r="D255" s="150"/>
      <c r="E255" s="164"/>
      <c r="F255" s="58"/>
      <c r="G255" s="68"/>
      <c r="H255" s="68"/>
      <c r="I255" s="68"/>
      <c r="J255" s="68"/>
      <c r="K255" s="69"/>
      <c r="L255" s="68"/>
    </row>
    <row r="256" spans="1:12" x14ac:dyDescent="0.2">
      <c r="A256" s="56" t="s">
        <v>342</v>
      </c>
      <c r="B256" s="105"/>
      <c r="C256" s="58"/>
      <c r="D256" s="150"/>
      <c r="E256" s="164"/>
      <c r="F256" s="58"/>
      <c r="G256" s="68"/>
      <c r="H256" s="68"/>
      <c r="I256" s="68"/>
      <c r="J256" s="68"/>
      <c r="K256" s="69"/>
      <c r="L256" s="68"/>
    </row>
    <row r="257" spans="1:12" x14ac:dyDescent="0.2">
      <c r="A257" s="73"/>
      <c r="B257" s="74"/>
      <c r="C257" s="58"/>
      <c r="D257" s="150"/>
      <c r="E257" s="164"/>
      <c r="F257" s="58"/>
      <c r="G257" s="68"/>
      <c r="H257" s="68"/>
      <c r="I257" s="68"/>
      <c r="J257" s="68"/>
      <c r="K257" s="69"/>
      <c r="L257" s="68"/>
    </row>
    <row r="258" spans="1:12" x14ac:dyDescent="0.2">
      <c r="A258" s="56" t="s">
        <v>343</v>
      </c>
      <c r="B258" s="105"/>
      <c r="C258" s="58"/>
      <c r="D258" s="150"/>
      <c r="E258" s="164"/>
      <c r="F258" s="58"/>
      <c r="G258" s="68"/>
      <c r="H258" s="68"/>
      <c r="I258" s="68"/>
      <c r="J258" s="68"/>
      <c r="K258" s="69"/>
      <c r="L258" s="68"/>
    </row>
    <row r="259" spans="1:12" x14ac:dyDescent="0.2">
      <c r="A259" s="56" t="s">
        <v>344</v>
      </c>
      <c r="B259" s="105"/>
      <c r="C259" s="58"/>
      <c r="D259" s="150"/>
      <c r="E259" s="164"/>
      <c r="F259" s="58"/>
      <c r="G259" s="68"/>
      <c r="H259" s="68"/>
      <c r="I259" s="68"/>
      <c r="J259" s="68"/>
      <c r="K259" s="69"/>
      <c r="L259" s="68"/>
    </row>
    <row r="260" spans="1:12" x14ac:dyDescent="0.2">
      <c r="A260" s="56" t="s">
        <v>345</v>
      </c>
      <c r="B260" s="105"/>
      <c r="C260" s="58"/>
      <c r="D260" s="165"/>
      <c r="E260" s="166"/>
      <c r="F260" s="58"/>
      <c r="G260" s="68"/>
      <c r="H260" s="68"/>
      <c r="I260" s="68"/>
      <c r="J260" s="68"/>
      <c r="K260" s="69"/>
      <c r="L260" s="68"/>
    </row>
    <row r="261" spans="1:12" x14ac:dyDescent="0.2">
      <c r="A261" s="55"/>
      <c r="B261" s="55"/>
      <c r="D261" s="55"/>
      <c r="E261" s="55"/>
      <c r="F261" s="71"/>
      <c r="G261" s="68"/>
      <c r="H261" s="69"/>
      <c r="I261" s="68"/>
      <c r="J261" s="68"/>
      <c r="K261" s="68"/>
      <c r="L261" s="68"/>
    </row>
    <row r="262" spans="1:12" x14ac:dyDescent="0.2">
      <c r="A262" s="77" t="s">
        <v>346</v>
      </c>
      <c r="B262" s="78" t="str">
        <f>VLOOKUP(B249,calendario,5)</f>
        <v>G.C. Polesine</v>
      </c>
      <c r="C262" s="79"/>
      <c r="D262" s="77" t="s">
        <v>347</v>
      </c>
      <c r="E262" s="78" t="str">
        <f>VLOOKUP(B249,calendario,6)</f>
        <v>CMM TRieste</v>
      </c>
      <c r="F262" s="6"/>
      <c r="G262" s="69"/>
      <c r="H262" s="69"/>
      <c r="I262" s="69"/>
      <c r="J262" s="69"/>
      <c r="K262" s="69"/>
      <c r="L262" s="69"/>
    </row>
    <row r="263" spans="1:12" x14ac:dyDescent="0.2">
      <c r="A263" s="56" t="s">
        <v>348</v>
      </c>
      <c r="B263" s="56" t="s">
        <v>349</v>
      </c>
      <c r="C263" s="73"/>
      <c r="D263" s="56" t="s">
        <v>348</v>
      </c>
      <c r="E263" s="56" t="s">
        <v>349</v>
      </c>
      <c r="F263" s="80"/>
      <c r="G263" s="69"/>
      <c r="H263" s="69"/>
      <c r="I263" s="69"/>
      <c r="J263" s="69"/>
      <c r="K263" s="69"/>
      <c r="L263" s="69"/>
    </row>
    <row r="264" spans="1:12" x14ac:dyDescent="0.2">
      <c r="A264" s="81">
        <f>VLOOKUP(B262,squadre,3,FALSE)</f>
        <v>15</v>
      </c>
      <c r="B264" s="70" t="str">
        <f>VLOOKUP(B262,squadre,4,FALSE)</f>
        <v>Davide Pezzuolo</v>
      </c>
      <c r="C264" s="69"/>
      <c r="D264" s="81">
        <f>VLOOKUP(E262,squadre,3,FALSE)</f>
        <v>1</v>
      </c>
      <c r="E264" s="70" t="str">
        <f>VLOOKUP(E262,squadre,4,FALSE)</f>
        <v>Carlo Bigaglia</v>
      </c>
      <c r="F264" s="58"/>
      <c r="G264" s="69"/>
      <c r="H264" s="69"/>
      <c r="I264" s="69"/>
      <c r="J264" s="69"/>
      <c r="K264" s="69"/>
      <c r="L264" s="69"/>
    </row>
    <row r="265" spans="1:12" x14ac:dyDescent="0.2">
      <c r="A265" s="81">
        <f>VLOOKUP(B262,squadre,5,FALSE)</f>
        <v>10</v>
      </c>
      <c r="B265" s="70" t="str">
        <f>VLOOKUP(B262,squadre,6,FALSE)</f>
        <v>Roberto Gabrieli</v>
      </c>
      <c r="C265" s="69"/>
      <c r="D265" s="81">
        <f>VLOOKUP(E262,squadre,5,FALSE)</f>
        <v>3</v>
      </c>
      <c r="E265" s="70" t="str">
        <f>VLOOKUP(E262,squadre,6,FALSE)</f>
        <v>Andrea Falconer</v>
      </c>
      <c r="F265" s="58"/>
      <c r="G265" s="69"/>
      <c r="H265" s="69"/>
      <c r="I265" s="69"/>
      <c r="J265" s="69"/>
      <c r="K265" s="69"/>
      <c r="L265" s="69"/>
    </row>
    <row r="266" spans="1:12" x14ac:dyDescent="0.2">
      <c r="A266" s="81">
        <f>VLOOKUP(B262,squadre,7,FALSE)</f>
        <v>9</v>
      </c>
      <c r="B266" s="70" t="str">
        <f>VLOOKUP(B262,squadre,8,FALSE)</f>
        <v>Alberto Moro</v>
      </c>
      <c r="C266" s="69"/>
      <c r="D266" s="81">
        <f>VLOOKUP(E262,squadre,7,FALSE)</f>
        <v>5</v>
      </c>
      <c r="E266" s="70" t="str">
        <f>VLOOKUP(E262,squadre,8,FALSE)</f>
        <v>Matteo Benetton</v>
      </c>
      <c r="F266" s="58"/>
      <c r="G266" s="69"/>
      <c r="H266" s="69"/>
      <c r="I266" s="69"/>
      <c r="J266" s="69"/>
      <c r="K266" s="69"/>
      <c r="L266" s="69"/>
    </row>
    <row r="267" spans="1:12" x14ac:dyDescent="0.2">
      <c r="A267" s="81">
        <f>VLOOKUP(B262,squadre,9,FALSE)</f>
        <v>8</v>
      </c>
      <c r="B267" s="70" t="str">
        <f>VLOOKUP(B262,squadre,10,FALSE)</f>
        <v>Riccardo Barison</v>
      </c>
      <c r="C267" s="69"/>
      <c r="D267" s="81">
        <f>VLOOKUP(E262,squadre,9,FALSE)</f>
        <v>6</v>
      </c>
      <c r="E267" s="70" t="str">
        <f>VLOOKUP(E262,squadre,10,FALSE)</f>
        <v>Marco De Colombani</v>
      </c>
      <c r="F267" s="58"/>
      <c r="G267" s="69"/>
      <c r="H267" s="69"/>
      <c r="I267" s="69"/>
      <c r="J267" s="69"/>
      <c r="K267" s="69"/>
      <c r="L267" s="69"/>
    </row>
    <row r="268" spans="1:12" x14ac:dyDescent="0.2">
      <c r="A268" s="81">
        <f>VLOOKUP(B262,squadre,11,FALSE)</f>
        <v>7</v>
      </c>
      <c r="B268" s="70" t="str">
        <f>VLOOKUP(B262,squadre,12,FALSE)</f>
        <v>Leo Previati</v>
      </c>
      <c r="C268" s="69"/>
      <c r="D268" s="81">
        <f>VLOOKUP(E262,squadre,11,FALSE)</f>
        <v>7</v>
      </c>
      <c r="E268" s="70" t="str">
        <f>VLOOKUP(E262,squadre,12,FALSE)</f>
        <v>Bigaglia Enrico</v>
      </c>
      <c r="F268" s="58"/>
      <c r="G268" s="69"/>
      <c r="H268" s="69"/>
      <c r="I268" s="69"/>
      <c r="J268" s="69"/>
      <c r="K268" s="69"/>
      <c r="L268" s="69"/>
    </row>
    <row r="269" spans="1:12" x14ac:dyDescent="0.2">
      <c r="A269" s="81">
        <f>VLOOKUP(B262,squadre,13,FALSE)</f>
        <v>6</v>
      </c>
      <c r="B269" s="70" t="str">
        <f>VLOOKUP(B262,squadre,14,FALSE)</f>
        <v>Marco Ferrari</v>
      </c>
      <c r="C269" s="69"/>
      <c r="D269" s="81">
        <f>VLOOKUP(E262,squadre,13,FALSE)</f>
        <v>8</v>
      </c>
      <c r="E269" s="70" t="str">
        <f>VLOOKUP(E262,squadre,14,FALSE)</f>
        <v>Rocco Bon</v>
      </c>
      <c r="F269" s="58"/>
      <c r="G269" s="69"/>
      <c r="H269" s="69"/>
      <c r="I269" s="69"/>
      <c r="J269" s="69"/>
      <c r="K269" s="69"/>
      <c r="L269" s="69"/>
    </row>
    <row r="270" spans="1:12" x14ac:dyDescent="0.2">
      <c r="A270" s="81">
        <f>VLOOKUP(B262,squadre,15,FALSE)</f>
        <v>3</v>
      </c>
      <c r="B270" s="70" t="str">
        <f>VLOOKUP(B262,squadre,16,FALSE)</f>
        <v>Stefano Neri</v>
      </c>
      <c r="C270" s="69"/>
      <c r="D270" s="81">
        <f>VLOOKUP(E262,squadre,15,FALSE)</f>
        <v>9</v>
      </c>
      <c r="E270" s="70" t="str">
        <f>VLOOKUP(E262,squadre,16,FALSE)</f>
        <v>Tobia Esopi</v>
      </c>
      <c r="F270" s="58"/>
      <c r="G270" s="69"/>
      <c r="H270" s="69"/>
      <c r="I270" s="69"/>
      <c r="J270" s="69"/>
      <c r="K270" s="69"/>
      <c r="L270" s="69"/>
    </row>
    <row r="271" spans="1:12" x14ac:dyDescent="0.2">
      <c r="A271" s="81">
        <f>VLOOKUP(B262,squadre,17,FALSE)</f>
        <v>2</v>
      </c>
      <c r="B271" s="70" t="str">
        <f>VLOOKUP(B262,squadre,18,FALSE)</f>
        <v>Andrea Falconer</v>
      </c>
      <c r="C271" s="69"/>
      <c r="D271" s="81">
        <f>VLOOKUP(E262,squadre,17,FALSE)</f>
        <v>13</v>
      </c>
      <c r="E271" s="70" t="str">
        <f>VLOOKUP(E262,squadre,18,FALSE)</f>
        <v>Stefano Rugo</v>
      </c>
      <c r="F271" s="58"/>
      <c r="G271" s="69"/>
      <c r="H271" s="69"/>
      <c r="I271" s="69"/>
      <c r="J271" s="69"/>
      <c r="K271" s="69"/>
      <c r="L271" s="69"/>
    </row>
    <row r="272" spans="1:12" x14ac:dyDescent="0.2">
      <c r="A272" s="81">
        <f>VLOOKUP(B262,squadre,19,FALSE)</f>
        <v>1</v>
      </c>
      <c r="B272" s="70" t="str">
        <f>VLOOKUP(B262,squadre,20,FALSE)</f>
        <v>Enrico Nonnato</v>
      </c>
      <c r="C272" s="69"/>
      <c r="D272" s="81">
        <f>VLOOKUP(E262,squadre,19,FALSE)</f>
        <v>0</v>
      </c>
      <c r="E272" s="70">
        <f>VLOOKUP(E262,squadre,20,FALSE)</f>
        <v>0</v>
      </c>
      <c r="F272" s="58"/>
      <c r="G272" s="69"/>
      <c r="H272" s="69"/>
      <c r="I272" s="69"/>
      <c r="J272" s="69"/>
      <c r="K272" s="69"/>
      <c r="L272" s="69"/>
    </row>
    <row r="273" spans="1:12" x14ac:dyDescent="0.2">
      <c r="A273" s="81">
        <f>VLOOKUP(B262,squadre,21,FALSE)</f>
        <v>13</v>
      </c>
      <c r="B273" s="70" t="str">
        <f>VLOOKUP(B262,squadre,22,FALSE)</f>
        <v>Paolo Boldrin</v>
      </c>
      <c r="C273" s="69"/>
      <c r="D273" s="81">
        <f>VLOOKUP(E262,squadre,21,FALSE)</f>
        <v>0</v>
      </c>
      <c r="E273" s="70">
        <f>VLOOKUP(E262,squadre,22,FALSE)</f>
        <v>0</v>
      </c>
      <c r="F273" s="58"/>
      <c r="G273" s="69"/>
      <c r="H273" s="69"/>
      <c r="I273" s="69"/>
      <c r="J273" s="69"/>
      <c r="K273" s="69"/>
      <c r="L273" s="69"/>
    </row>
    <row r="274" spans="1:12" x14ac:dyDescent="0.2">
      <c r="A274" s="83"/>
      <c r="B274" s="74"/>
      <c r="C274" s="69"/>
      <c r="D274" s="83"/>
      <c r="E274" s="74"/>
      <c r="F274" s="58"/>
      <c r="G274" s="69"/>
      <c r="H274" s="69"/>
      <c r="I274" s="69"/>
      <c r="J274" s="69"/>
      <c r="K274" s="69"/>
      <c r="L274" s="69"/>
    </row>
    <row r="275" spans="1:12" x14ac:dyDescent="0.2">
      <c r="A275" s="55"/>
      <c r="B275" s="55"/>
      <c r="C275" s="55"/>
      <c r="D275" s="55"/>
      <c r="E275" s="55"/>
      <c r="F275" s="71"/>
      <c r="G275" s="69"/>
      <c r="H275" s="69"/>
      <c r="I275" s="69"/>
      <c r="J275" s="69"/>
      <c r="K275" s="69"/>
      <c r="L275" s="69"/>
    </row>
    <row r="276" spans="1:12" x14ac:dyDescent="0.2">
      <c r="A276" s="77" t="s">
        <v>352</v>
      </c>
      <c r="B276" s="78" t="str">
        <f>B262</f>
        <v>G.C. Polesine</v>
      </c>
      <c r="C276" s="84"/>
      <c r="D276" s="84"/>
      <c r="E276" s="78" t="str">
        <f>E262</f>
        <v>CMM TRieste</v>
      </c>
      <c r="F276" s="71"/>
      <c r="G276" s="69"/>
      <c r="H276" s="69"/>
      <c r="I276" s="69"/>
      <c r="J276" s="69"/>
      <c r="K276" s="69"/>
      <c r="L276" s="69"/>
    </row>
    <row r="277" spans="1:12" x14ac:dyDescent="0.2">
      <c r="A277" s="56" t="s">
        <v>353</v>
      </c>
      <c r="B277" s="68"/>
      <c r="C277" s="14"/>
      <c r="D277" s="71"/>
      <c r="E277" s="68"/>
      <c r="F277" s="58"/>
      <c r="G277" s="69"/>
      <c r="H277" s="69"/>
      <c r="I277" s="69"/>
      <c r="J277" s="69"/>
      <c r="K277" s="69"/>
      <c r="L277" s="69"/>
    </row>
    <row r="278" spans="1:12" x14ac:dyDescent="0.2">
      <c r="A278" s="56" t="s">
        <v>354</v>
      </c>
      <c r="B278" s="68"/>
      <c r="C278" s="14"/>
      <c r="D278" s="71"/>
      <c r="E278" s="68"/>
      <c r="F278" s="58"/>
      <c r="G278" s="69"/>
      <c r="H278" s="69"/>
      <c r="I278" s="69"/>
      <c r="J278" s="69"/>
      <c r="K278" s="69"/>
      <c r="L278" s="69"/>
    </row>
    <row r="279" spans="1:12" x14ac:dyDescent="0.2">
      <c r="A279" s="56" t="s">
        <v>355</v>
      </c>
      <c r="B279" s="69"/>
      <c r="C279" s="14"/>
      <c r="D279" s="71"/>
      <c r="E279" s="69"/>
      <c r="F279" s="58"/>
      <c r="G279" s="69"/>
      <c r="H279" s="69"/>
      <c r="I279" s="69"/>
      <c r="J279" s="69"/>
      <c r="K279" s="69"/>
      <c r="L279" s="69"/>
    </row>
    <row r="280" spans="1:12" x14ac:dyDescent="0.2">
      <c r="A280" s="56" t="s">
        <v>356</v>
      </c>
      <c r="B280" s="69"/>
      <c r="C280" s="14"/>
      <c r="D280" s="71"/>
      <c r="E280" s="69"/>
      <c r="F280" s="58"/>
      <c r="G280" s="69"/>
      <c r="H280" s="69"/>
      <c r="I280" s="69"/>
      <c r="J280" s="69"/>
      <c r="K280" s="69"/>
      <c r="L280" s="69"/>
    </row>
    <row r="281" spans="1:12" ht="15.75" x14ac:dyDescent="0.25">
      <c r="A281" s="85" t="s">
        <v>357</v>
      </c>
      <c r="B281" s="86">
        <v>5</v>
      </c>
      <c r="C281" s="87"/>
      <c r="D281" s="88"/>
      <c r="E281" s="86">
        <v>2</v>
      </c>
      <c r="F281" s="58"/>
      <c r="G281" s="69"/>
      <c r="H281" s="69"/>
      <c r="I281" s="69"/>
      <c r="J281" s="69"/>
      <c r="K281" s="69"/>
      <c r="L281" s="69"/>
    </row>
    <row r="282" spans="1:12" x14ac:dyDescent="0.2">
      <c r="A282" s="89"/>
      <c r="B282" s="8"/>
      <c r="E282" s="55"/>
      <c r="F282" s="71"/>
      <c r="G282" s="69"/>
      <c r="H282" s="69"/>
      <c r="I282" s="69"/>
      <c r="J282" s="69"/>
      <c r="K282" s="69"/>
      <c r="L282" s="69"/>
    </row>
    <row r="283" spans="1:12" x14ac:dyDescent="0.2">
      <c r="A283" s="56" t="s">
        <v>358</v>
      </c>
      <c r="B283" s="69"/>
      <c r="C283" s="14"/>
      <c r="F283" s="71"/>
      <c r="G283" s="69"/>
      <c r="H283" s="69"/>
      <c r="I283" s="69"/>
      <c r="J283" s="69"/>
      <c r="K283" s="69"/>
      <c r="L283" s="69"/>
    </row>
    <row r="284" spans="1:12" x14ac:dyDescent="0.2">
      <c r="A284" s="55"/>
      <c r="B284" s="55"/>
      <c r="G284" s="55"/>
      <c r="H284" s="55"/>
      <c r="I284" s="55"/>
      <c r="J284" s="55"/>
      <c r="K284" s="55"/>
      <c r="L284" s="55"/>
    </row>
    <row r="285" spans="1:12" x14ac:dyDescent="0.2">
      <c r="A285" s="28" t="s">
        <v>341</v>
      </c>
      <c r="B285" s="3"/>
      <c r="D285" s="28" t="s">
        <v>342</v>
      </c>
      <c r="E285" s="3"/>
      <c r="G285" s="28" t="s">
        <v>359</v>
      </c>
      <c r="H285" s="3"/>
      <c r="K285" s="28" t="s">
        <v>360</v>
      </c>
      <c r="L285" s="3"/>
    </row>
    <row r="286" spans="1:12" x14ac:dyDescent="0.2">
      <c r="B286" s="55"/>
      <c r="E286" s="55"/>
      <c r="H286" s="55"/>
      <c r="L286" s="55"/>
    </row>
    <row r="287" spans="1:12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45" x14ac:dyDescent="0.6">
      <c r="A288" s="170" t="s">
        <v>331</v>
      </c>
      <c r="B288" s="160"/>
      <c r="C288" s="160"/>
      <c r="D288" s="160"/>
      <c r="E288" s="160"/>
      <c r="F288" s="52" t="s">
        <v>332</v>
      </c>
      <c r="G288" s="53"/>
      <c r="H288" s="53"/>
      <c r="I288" s="53"/>
      <c r="J288" s="53"/>
      <c r="K288" s="169" t="s">
        <v>333</v>
      </c>
      <c r="L288" s="160"/>
    </row>
    <row r="289" spans="1:12" x14ac:dyDescent="0.2">
      <c r="A289" s="8"/>
      <c r="B289" s="8"/>
      <c r="C289" s="55"/>
      <c r="D289" s="8"/>
      <c r="E289" s="8"/>
      <c r="F289" s="55"/>
      <c r="G289" s="8"/>
      <c r="H289" s="8"/>
      <c r="I289" s="8"/>
      <c r="J289" s="8"/>
      <c r="K289" s="8"/>
      <c r="L289" s="8"/>
    </row>
    <row r="290" spans="1:12" x14ac:dyDescent="0.2">
      <c r="A290" s="56" t="s">
        <v>19</v>
      </c>
      <c r="B290" s="90">
        <f>B249+4</f>
        <v>30</v>
      </c>
      <c r="C290" s="58"/>
      <c r="D290" s="167" t="s">
        <v>334</v>
      </c>
      <c r="E290" s="168"/>
      <c r="F290" s="60">
        <f>B290</f>
        <v>30</v>
      </c>
      <c r="G290" s="61" t="s">
        <v>335</v>
      </c>
      <c r="H290" s="62" t="str">
        <f>B303</f>
        <v>K.C. Arenzano</v>
      </c>
      <c r="I290" s="167" t="s">
        <v>336</v>
      </c>
      <c r="J290" s="168"/>
      <c r="K290" s="62" t="str">
        <f>E303</f>
        <v>Firenze F-U18</v>
      </c>
      <c r="L290" s="61" t="s">
        <v>65</v>
      </c>
    </row>
    <row r="291" spans="1:12" x14ac:dyDescent="0.2">
      <c r="A291" s="56" t="s">
        <v>337</v>
      </c>
      <c r="B291" s="133">
        <f>VLOOKUP(FLOOR(B290/4,1)*4+1,calendario,2)</f>
        <v>0.64583333333333359</v>
      </c>
      <c r="C291" s="58"/>
      <c r="D291" s="162"/>
      <c r="E291" s="163"/>
      <c r="F291" s="58"/>
      <c r="G291" s="68"/>
      <c r="H291" s="68"/>
      <c r="I291" s="68"/>
      <c r="J291" s="68"/>
      <c r="K291" s="69"/>
      <c r="L291" s="68"/>
    </row>
    <row r="292" spans="1:12" x14ac:dyDescent="0.2">
      <c r="A292" s="56" t="s">
        <v>338</v>
      </c>
      <c r="B292" s="70">
        <f>VLOOKUP(B290,calendario,3)</f>
        <v>2</v>
      </c>
      <c r="C292" s="58"/>
      <c r="D292" s="150"/>
      <c r="E292" s="164"/>
      <c r="F292" s="58"/>
      <c r="G292" s="68"/>
      <c r="H292" s="68"/>
      <c r="I292" s="68"/>
      <c r="J292" s="68"/>
      <c r="K292" s="69"/>
      <c r="L292" s="68"/>
    </row>
    <row r="293" spans="1:12" x14ac:dyDescent="0.2">
      <c r="A293" s="56" t="s">
        <v>36</v>
      </c>
      <c r="B293" s="70" t="str">
        <f>VLOOKUP(B303,squadre,2,FALSE)</f>
        <v>2nd Division</v>
      </c>
      <c r="C293" s="58"/>
      <c r="D293" s="150"/>
      <c r="E293" s="164"/>
      <c r="F293" s="58"/>
      <c r="G293" s="68"/>
      <c r="H293" s="68"/>
      <c r="I293" s="68"/>
      <c r="J293" s="68"/>
      <c r="K293" s="69"/>
      <c r="L293" s="68"/>
    </row>
    <row r="294" spans="1:12" x14ac:dyDescent="0.2">
      <c r="A294" s="56" t="s">
        <v>340</v>
      </c>
      <c r="B294" s="72">
        <v>42833</v>
      </c>
      <c r="C294" s="58"/>
      <c r="D294" s="150"/>
      <c r="E294" s="164"/>
      <c r="F294" s="58"/>
      <c r="G294" s="68"/>
      <c r="H294" s="68"/>
      <c r="I294" s="68"/>
      <c r="J294" s="68"/>
      <c r="K294" s="69"/>
      <c r="L294" s="68"/>
    </row>
    <row r="295" spans="1:12" x14ac:dyDescent="0.2">
      <c r="A295" s="73"/>
      <c r="B295" s="74"/>
      <c r="C295" s="58"/>
      <c r="D295" s="150"/>
      <c r="E295" s="164"/>
      <c r="F295" s="58"/>
      <c r="G295" s="69"/>
      <c r="H295" s="69"/>
      <c r="I295" s="69"/>
      <c r="J295" s="69"/>
      <c r="K295" s="69"/>
      <c r="L295" s="69"/>
    </row>
    <row r="296" spans="1:12" x14ac:dyDescent="0.2">
      <c r="A296" s="56" t="s">
        <v>341</v>
      </c>
      <c r="B296" s="75" t="str">
        <f>VLOOKUP(B290,calendario,9)</f>
        <v>Arenzano U18</v>
      </c>
      <c r="C296" s="58"/>
      <c r="D296" s="150"/>
      <c r="E296" s="164"/>
      <c r="F296" s="58"/>
      <c r="G296" s="68"/>
      <c r="H296" s="68"/>
      <c r="I296" s="68"/>
      <c r="J296" s="68"/>
      <c r="K296" s="69"/>
      <c r="L296" s="68"/>
    </row>
    <row r="297" spans="1:12" x14ac:dyDescent="0.2">
      <c r="A297" s="56" t="s">
        <v>342</v>
      </c>
      <c r="B297" s="105"/>
      <c r="C297" s="58"/>
      <c r="D297" s="150"/>
      <c r="E297" s="164"/>
      <c r="F297" s="58"/>
      <c r="G297" s="68"/>
      <c r="H297" s="68"/>
      <c r="I297" s="68"/>
      <c r="J297" s="68"/>
      <c r="K297" s="69"/>
      <c r="L297" s="68"/>
    </row>
    <row r="298" spans="1:12" x14ac:dyDescent="0.2">
      <c r="A298" s="73"/>
      <c r="B298" s="74"/>
      <c r="C298" s="58"/>
      <c r="D298" s="150"/>
      <c r="E298" s="164"/>
      <c r="F298" s="58"/>
      <c r="G298" s="68"/>
      <c r="H298" s="68"/>
      <c r="I298" s="68"/>
      <c r="J298" s="68"/>
      <c r="K298" s="69"/>
      <c r="L298" s="68"/>
    </row>
    <row r="299" spans="1:12" x14ac:dyDescent="0.2">
      <c r="A299" s="56" t="s">
        <v>343</v>
      </c>
      <c r="B299" s="105"/>
      <c r="C299" s="58"/>
      <c r="D299" s="150"/>
      <c r="E299" s="164"/>
      <c r="F299" s="58"/>
      <c r="G299" s="68"/>
      <c r="H299" s="68"/>
      <c r="I299" s="68"/>
      <c r="J299" s="68"/>
      <c r="K299" s="69"/>
      <c r="L299" s="68"/>
    </row>
    <row r="300" spans="1:12" x14ac:dyDescent="0.2">
      <c r="A300" s="56" t="s">
        <v>344</v>
      </c>
      <c r="B300" s="105"/>
      <c r="C300" s="58"/>
      <c r="D300" s="150"/>
      <c r="E300" s="164"/>
      <c r="F300" s="58"/>
      <c r="G300" s="68"/>
      <c r="H300" s="68"/>
      <c r="I300" s="68"/>
      <c r="J300" s="68"/>
      <c r="K300" s="69"/>
      <c r="L300" s="68"/>
    </row>
    <row r="301" spans="1:12" x14ac:dyDescent="0.2">
      <c r="A301" s="56" t="s">
        <v>345</v>
      </c>
      <c r="B301" s="105"/>
      <c r="C301" s="58"/>
      <c r="D301" s="165"/>
      <c r="E301" s="166"/>
      <c r="F301" s="58"/>
      <c r="G301" s="68"/>
      <c r="H301" s="68"/>
      <c r="I301" s="68"/>
      <c r="J301" s="68"/>
      <c r="K301" s="69"/>
      <c r="L301" s="68"/>
    </row>
    <row r="302" spans="1:12" x14ac:dyDescent="0.2">
      <c r="A302" s="55"/>
      <c r="B302" s="55"/>
      <c r="D302" s="55"/>
      <c r="E302" s="55"/>
      <c r="F302" s="71"/>
      <c r="G302" s="68"/>
      <c r="H302" s="69"/>
      <c r="I302" s="68"/>
      <c r="J302" s="68"/>
      <c r="K302" s="68"/>
      <c r="L302" s="68"/>
    </row>
    <row r="303" spans="1:12" x14ac:dyDescent="0.2">
      <c r="A303" s="77" t="s">
        <v>346</v>
      </c>
      <c r="B303" s="78" t="str">
        <f>VLOOKUP(B290,calendario,5)</f>
        <v>K.C. Arenzano</v>
      </c>
      <c r="C303" s="79"/>
      <c r="D303" s="77" t="s">
        <v>347</v>
      </c>
      <c r="E303" s="78" t="str">
        <f>VLOOKUP(B290,calendario,6)</f>
        <v>Firenze F-U18</v>
      </c>
      <c r="F303" s="6"/>
      <c r="G303" s="69"/>
      <c r="H303" s="69"/>
      <c r="I303" s="69"/>
      <c r="J303" s="69"/>
      <c r="K303" s="69"/>
      <c r="L303" s="69"/>
    </row>
    <row r="304" spans="1:12" x14ac:dyDescent="0.2">
      <c r="A304" s="56" t="s">
        <v>348</v>
      </c>
      <c r="B304" s="56" t="s">
        <v>349</v>
      </c>
      <c r="C304" s="73"/>
      <c r="D304" s="56" t="s">
        <v>348</v>
      </c>
      <c r="E304" s="56" t="s">
        <v>349</v>
      </c>
      <c r="F304" s="80"/>
      <c r="G304" s="69"/>
      <c r="H304" s="69"/>
      <c r="I304" s="69"/>
      <c r="J304" s="69"/>
      <c r="K304" s="69"/>
      <c r="L304" s="69"/>
    </row>
    <row r="305" spans="1:12" x14ac:dyDescent="0.2">
      <c r="A305" s="81">
        <f>VLOOKUP(B303,squadre,3,FALSE)</f>
        <v>1</v>
      </c>
      <c r="B305" s="70" t="str">
        <f>VLOOKUP(B303,squadre,4,FALSE)</f>
        <v>Damonte Stefano</v>
      </c>
      <c r="C305" s="69"/>
      <c r="D305" s="81">
        <f>VLOOKUP(E303,squadre,3,FALSE)</f>
        <v>0</v>
      </c>
      <c r="E305" s="70">
        <f>VLOOKUP(E303,squadre,4,FALSE)</f>
        <v>0</v>
      </c>
      <c r="F305" s="58"/>
      <c r="G305" s="69"/>
      <c r="H305" s="69"/>
      <c r="I305" s="69"/>
      <c r="J305" s="69"/>
      <c r="K305" s="69"/>
      <c r="L305" s="69"/>
    </row>
    <row r="306" spans="1:12" x14ac:dyDescent="0.2">
      <c r="A306" s="81">
        <f>VLOOKUP(B303,squadre,5,FALSE)</f>
        <v>4</v>
      </c>
      <c r="B306" s="70" t="str">
        <f>VLOOKUP(B303,squadre,6,FALSE)</f>
        <v>Bertola</v>
      </c>
      <c r="C306" s="69"/>
      <c r="D306" s="81">
        <f>VLOOKUP(E303,squadre,5,FALSE)</f>
        <v>0</v>
      </c>
      <c r="E306" s="70">
        <f>VLOOKUP(E303,squadre,6,FALSE)</f>
        <v>0</v>
      </c>
      <c r="F306" s="58"/>
      <c r="G306" s="69"/>
      <c r="H306" s="69"/>
      <c r="I306" s="69"/>
      <c r="J306" s="69"/>
      <c r="K306" s="69"/>
      <c r="L306" s="69"/>
    </row>
    <row r="307" spans="1:12" x14ac:dyDescent="0.2">
      <c r="A307" s="81">
        <f>VLOOKUP(B303,squadre,7,FALSE)</f>
        <v>8</v>
      </c>
      <c r="B307" s="70" t="str">
        <f>VLOOKUP(B303,squadre,8,FALSE)</f>
        <v>Merello</v>
      </c>
      <c r="C307" s="69"/>
      <c r="D307" s="81">
        <f>VLOOKUP(E303,squadre,7,FALSE)</f>
        <v>0</v>
      </c>
      <c r="E307" s="70">
        <f>VLOOKUP(E303,squadre,8,FALSE)</f>
        <v>0</v>
      </c>
      <c r="F307" s="58"/>
      <c r="G307" s="69"/>
      <c r="H307" s="69"/>
      <c r="I307" s="69"/>
      <c r="J307" s="69"/>
      <c r="K307" s="69"/>
      <c r="L307" s="69"/>
    </row>
    <row r="308" spans="1:12" x14ac:dyDescent="0.2">
      <c r="A308" s="81">
        <f>VLOOKUP(B303,squadre,9,FALSE)</f>
        <v>9</v>
      </c>
      <c r="B308" s="70" t="str">
        <f>VLOOKUP(B303,squadre,10,FALSE)</f>
        <v>Lugaresi</v>
      </c>
      <c r="C308" s="69"/>
      <c r="D308" s="81">
        <f>VLOOKUP(E303,squadre,9,FALSE)</f>
        <v>0</v>
      </c>
      <c r="E308" s="70">
        <f>VLOOKUP(E303,squadre,10,FALSE)</f>
        <v>0</v>
      </c>
      <c r="F308" s="58"/>
      <c r="G308" s="69"/>
      <c r="H308" s="69"/>
      <c r="I308" s="69"/>
      <c r="J308" s="69"/>
      <c r="K308" s="69"/>
      <c r="L308" s="69"/>
    </row>
    <row r="309" spans="1:12" x14ac:dyDescent="0.2">
      <c r="A309" s="81">
        <f>VLOOKUP(B303,squadre,11,FALSE)</f>
        <v>7</v>
      </c>
      <c r="B309" s="70" t="str">
        <f>VLOOKUP(B303,squadre,12,FALSE)</f>
        <v>Matteucci</v>
      </c>
      <c r="C309" s="69"/>
      <c r="D309" s="81">
        <f>VLOOKUP(E303,squadre,11,FALSE)</f>
        <v>0</v>
      </c>
      <c r="E309" s="70">
        <f>VLOOKUP(E303,squadre,12,FALSE)</f>
        <v>0</v>
      </c>
      <c r="F309" s="58"/>
      <c r="G309" s="69"/>
      <c r="H309" s="69"/>
      <c r="I309" s="69"/>
      <c r="J309" s="69"/>
      <c r="K309" s="69"/>
      <c r="L309" s="69"/>
    </row>
    <row r="310" spans="1:12" x14ac:dyDescent="0.2">
      <c r="A310" s="81">
        <f>VLOOKUP(B303,squadre,13,FALSE)</f>
        <v>0</v>
      </c>
      <c r="B310" s="70">
        <f>VLOOKUP(B303,squadre,14,FALSE)</f>
        <v>0</v>
      </c>
      <c r="C310" s="69"/>
      <c r="D310" s="81">
        <f>VLOOKUP(E303,squadre,13,FALSE)</f>
        <v>0</v>
      </c>
      <c r="E310" s="70">
        <f>VLOOKUP(E303,squadre,14,FALSE)</f>
        <v>0</v>
      </c>
      <c r="F310" s="58"/>
      <c r="G310" s="69"/>
      <c r="H310" s="69"/>
      <c r="I310" s="69"/>
      <c r="J310" s="69"/>
      <c r="K310" s="69"/>
      <c r="L310" s="69"/>
    </row>
    <row r="311" spans="1:12" x14ac:dyDescent="0.2">
      <c r="A311" s="81">
        <f>VLOOKUP(B303,squadre,15,FALSE)</f>
        <v>0</v>
      </c>
      <c r="B311" s="70">
        <f>VLOOKUP(B303,squadre,16,FALSE)</f>
        <v>0</v>
      </c>
      <c r="C311" s="69"/>
      <c r="D311" s="81">
        <f>VLOOKUP(E303,squadre,15,FALSE)</f>
        <v>0</v>
      </c>
      <c r="E311" s="70">
        <f>VLOOKUP(E303,squadre,16,FALSE)</f>
        <v>0</v>
      </c>
      <c r="F311" s="58"/>
      <c r="G311" s="69"/>
      <c r="H311" s="69"/>
      <c r="I311" s="69"/>
      <c r="J311" s="69"/>
      <c r="K311" s="69"/>
      <c r="L311" s="69"/>
    </row>
    <row r="312" spans="1:12" x14ac:dyDescent="0.2">
      <c r="A312" s="81">
        <f>VLOOKUP(B303,squadre,17,FALSE)</f>
        <v>0</v>
      </c>
      <c r="B312" s="70">
        <f>VLOOKUP(B303,squadre,18,FALSE)</f>
        <v>0</v>
      </c>
      <c r="C312" s="69"/>
      <c r="D312" s="81">
        <f>VLOOKUP(E303,squadre,17,FALSE)</f>
        <v>0</v>
      </c>
      <c r="E312" s="70">
        <f>VLOOKUP(E303,squadre,18,FALSE)</f>
        <v>0</v>
      </c>
      <c r="F312" s="58"/>
      <c r="G312" s="69"/>
      <c r="H312" s="69"/>
      <c r="I312" s="69"/>
      <c r="J312" s="69"/>
      <c r="K312" s="69"/>
      <c r="L312" s="69"/>
    </row>
    <row r="313" spans="1:12" x14ac:dyDescent="0.2">
      <c r="A313" s="81">
        <f>VLOOKUP(B303,squadre,19,FALSE)</f>
        <v>0</v>
      </c>
      <c r="B313" s="70">
        <f>VLOOKUP(B303,squadre,20,FALSE)</f>
        <v>0</v>
      </c>
      <c r="C313" s="69"/>
      <c r="D313" s="81">
        <f>VLOOKUP(E303,squadre,19,FALSE)</f>
        <v>0</v>
      </c>
      <c r="E313" s="70">
        <f>VLOOKUP(E303,squadre,20,FALSE)</f>
        <v>0</v>
      </c>
      <c r="F313" s="58"/>
      <c r="G313" s="69"/>
      <c r="H313" s="69"/>
      <c r="I313" s="69"/>
      <c r="J313" s="69"/>
      <c r="K313" s="69"/>
      <c r="L313" s="69"/>
    </row>
    <row r="314" spans="1:12" x14ac:dyDescent="0.2">
      <c r="A314" s="81">
        <f>VLOOKUP(B303,squadre,21,FALSE)</f>
        <v>0</v>
      </c>
      <c r="B314" s="70">
        <f>VLOOKUP(B303,squadre,22,FALSE)</f>
        <v>0</v>
      </c>
      <c r="C314" s="69"/>
      <c r="D314" s="81">
        <f>VLOOKUP(E303,squadre,21,FALSE)</f>
        <v>0</v>
      </c>
      <c r="E314" s="70">
        <f>VLOOKUP(E303,squadre,22,FALSE)</f>
        <v>0</v>
      </c>
      <c r="F314" s="58"/>
      <c r="G314" s="69"/>
      <c r="H314" s="69"/>
      <c r="I314" s="69"/>
      <c r="J314" s="69"/>
      <c r="K314" s="69"/>
      <c r="L314" s="69"/>
    </row>
    <row r="315" spans="1:12" x14ac:dyDescent="0.2">
      <c r="A315" s="83"/>
      <c r="B315" s="74"/>
      <c r="C315" s="69"/>
      <c r="D315" s="83"/>
      <c r="E315" s="74"/>
      <c r="F315" s="58"/>
      <c r="G315" s="69"/>
      <c r="H315" s="69"/>
      <c r="I315" s="69"/>
      <c r="J315" s="69"/>
      <c r="K315" s="69"/>
      <c r="L315" s="69"/>
    </row>
    <row r="316" spans="1:12" x14ac:dyDescent="0.2">
      <c r="A316" s="55"/>
      <c r="B316" s="55"/>
      <c r="C316" s="55"/>
      <c r="D316" s="55"/>
      <c r="E316" s="55"/>
      <c r="F316" s="71"/>
      <c r="G316" s="69"/>
      <c r="H316" s="69"/>
      <c r="I316" s="69"/>
      <c r="J316" s="69"/>
      <c r="K316" s="69"/>
      <c r="L316" s="69"/>
    </row>
    <row r="317" spans="1:12" x14ac:dyDescent="0.2">
      <c r="A317" s="77" t="s">
        <v>352</v>
      </c>
      <c r="B317" s="78" t="str">
        <f>B303</f>
        <v>K.C. Arenzano</v>
      </c>
      <c r="C317" s="84"/>
      <c r="D317" s="84"/>
      <c r="E317" s="78" t="str">
        <f>E303</f>
        <v>Firenze F-U18</v>
      </c>
      <c r="F317" s="71"/>
      <c r="G317" s="69"/>
      <c r="H317" s="69"/>
      <c r="I317" s="69"/>
      <c r="J317" s="69"/>
      <c r="K317" s="69"/>
      <c r="L317" s="69"/>
    </row>
    <row r="318" spans="1:12" x14ac:dyDescent="0.2">
      <c r="A318" s="56" t="s">
        <v>353</v>
      </c>
      <c r="B318" s="68"/>
      <c r="C318" s="14"/>
      <c r="D318" s="71"/>
      <c r="E318" s="68"/>
      <c r="F318" s="58"/>
      <c r="G318" s="69"/>
      <c r="H318" s="69"/>
      <c r="I318" s="69"/>
      <c r="J318" s="69"/>
      <c r="K318" s="69"/>
      <c r="L318" s="69"/>
    </row>
    <row r="319" spans="1:12" x14ac:dyDescent="0.2">
      <c r="A319" s="56" t="s">
        <v>354</v>
      </c>
      <c r="B319" s="68"/>
      <c r="C319" s="14"/>
      <c r="D319" s="71"/>
      <c r="E319" s="68"/>
      <c r="F319" s="58"/>
      <c r="G319" s="69"/>
      <c r="H319" s="69"/>
      <c r="I319" s="69"/>
      <c r="J319" s="69"/>
      <c r="K319" s="69"/>
      <c r="L319" s="69"/>
    </row>
    <row r="320" spans="1:12" x14ac:dyDescent="0.2">
      <c r="A320" s="56" t="s">
        <v>355</v>
      </c>
      <c r="B320" s="69"/>
      <c r="C320" s="14"/>
      <c r="D320" s="71"/>
      <c r="E320" s="69"/>
      <c r="F320" s="58"/>
      <c r="G320" s="69"/>
      <c r="H320" s="69"/>
      <c r="I320" s="69"/>
      <c r="J320" s="69"/>
      <c r="K320" s="69"/>
      <c r="L320" s="69"/>
    </row>
    <row r="321" spans="1:12" x14ac:dyDescent="0.2">
      <c r="A321" s="56" t="s">
        <v>356</v>
      </c>
      <c r="B321" s="69"/>
      <c r="C321" s="14"/>
      <c r="D321" s="71"/>
      <c r="E321" s="69"/>
      <c r="F321" s="58"/>
      <c r="G321" s="69"/>
      <c r="H321" s="69"/>
      <c r="I321" s="69"/>
      <c r="J321" s="69"/>
      <c r="K321" s="69"/>
      <c r="L321" s="69"/>
    </row>
    <row r="322" spans="1:12" ht="15.75" x14ac:dyDescent="0.25">
      <c r="A322" s="85" t="s">
        <v>357</v>
      </c>
      <c r="B322" s="86">
        <v>13</v>
      </c>
      <c r="C322" s="87"/>
      <c r="D322" s="88"/>
      <c r="E322" s="86">
        <v>2</v>
      </c>
      <c r="F322" s="58"/>
      <c r="G322" s="69"/>
      <c r="H322" s="69"/>
      <c r="I322" s="69"/>
      <c r="J322" s="69"/>
      <c r="K322" s="69"/>
      <c r="L322" s="69"/>
    </row>
    <row r="323" spans="1:12" x14ac:dyDescent="0.2">
      <c r="A323" s="89"/>
      <c r="B323" s="8"/>
      <c r="E323" s="55"/>
      <c r="F323" s="71"/>
      <c r="G323" s="69"/>
      <c r="H323" s="69"/>
      <c r="I323" s="69"/>
      <c r="J323" s="69"/>
      <c r="K323" s="69"/>
      <c r="L323" s="69"/>
    </row>
    <row r="324" spans="1:12" x14ac:dyDescent="0.2">
      <c r="A324" s="56" t="s">
        <v>358</v>
      </c>
      <c r="B324" s="69"/>
      <c r="C324" s="14"/>
      <c r="F324" s="71"/>
      <c r="G324" s="69"/>
      <c r="H324" s="69"/>
      <c r="I324" s="69"/>
      <c r="J324" s="69"/>
      <c r="K324" s="69"/>
      <c r="L324" s="69"/>
    </row>
    <row r="325" spans="1:12" x14ac:dyDescent="0.2">
      <c r="A325" s="55"/>
      <c r="B325" s="55"/>
      <c r="G325" s="55"/>
      <c r="H325" s="55"/>
      <c r="I325" s="55"/>
      <c r="J325" s="55"/>
      <c r="K325" s="55"/>
      <c r="L325" s="55"/>
    </row>
    <row r="326" spans="1:12" x14ac:dyDescent="0.2">
      <c r="A326" s="28" t="s">
        <v>341</v>
      </c>
      <c r="B326" s="3"/>
      <c r="D326" s="28" t="s">
        <v>342</v>
      </c>
      <c r="E326" s="3"/>
      <c r="G326" s="28" t="s">
        <v>359</v>
      </c>
      <c r="H326" s="3"/>
      <c r="K326" s="28" t="s">
        <v>360</v>
      </c>
      <c r="L326" s="3"/>
    </row>
    <row r="327" spans="1:12" x14ac:dyDescent="0.2">
      <c r="B327" s="55"/>
      <c r="E327" s="55"/>
      <c r="H327" s="55"/>
      <c r="L327" s="55"/>
    </row>
    <row r="328" spans="1:12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45" x14ac:dyDescent="0.6">
      <c r="A329" s="170" t="s">
        <v>331</v>
      </c>
      <c r="B329" s="160"/>
      <c r="C329" s="160"/>
      <c r="D329" s="160"/>
      <c r="E329" s="160"/>
      <c r="F329" s="52" t="s">
        <v>332</v>
      </c>
      <c r="G329" s="53"/>
      <c r="H329" s="53"/>
      <c r="I329" s="53"/>
      <c r="J329" s="53"/>
      <c r="K329" s="169" t="s">
        <v>333</v>
      </c>
      <c r="L329" s="160"/>
    </row>
    <row r="330" spans="1:12" x14ac:dyDescent="0.2">
      <c r="A330" s="8"/>
      <c r="B330" s="8"/>
      <c r="C330" s="55"/>
      <c r="D330" s="8"/>
      <c r="E330" s="8"/>
      <c r="F330" s="55"/>
      <c r="G330" s="8"/>
      <c r="H330" s="8"/>
      <c r="I330" s="8"/>
      <c r="J330" s="8"/>
      <c r="K330" s="8"/>
      <c r="L330" s="8"/>
    </row>
    <row r="331" spans="1:12" x14ac:dyDescent="0.2">
      <c r="A331" s="56" t="s">
        <v>19</v>
      </c>
      <c r="B331" s="90">
        <f>B290+4</f>
        <v>34</v>
      </c>
      <c r="C331" s="58"/>
      <c r="D331" s="167" t="s">
        <v>334</v>
      </c>
      <c r="E331" s="168"/>
      <c r="F331" s="60">
        <f>B331</f>
        <v>34</v>
      </c>
      <c r="G331" s="61" t="s">
        <v>335</v>
      </c>
      <c r="H331" s="62" t="str">
        <f>B344</f>
        <v>Can. Mutina</v>
      </c>
      <c r="I331" s="167" t="s">
        <v>336</v>
      </c>
      <c r="J331" s="168"/>
      <c r="K331" s="62" t="str">
        <f>E344</f>
        <v>C.C.Carso</v>
      </c>
      <c r="L331" s="61" t="s">
        <v>65</v>
      </c>
    </row>
    <row r="332" spans="1:12" x14ac:dyDescent="0.2">
      <c r="A332" s="56" t="s">
        <v>337</v>
      </c>
      <c r="B332" s="133">
        <f>VLOOKUP(FLOOR(B331/4,1)*4+1,calendario,2)</f>
        <v>0.66666666666666696</v>
      </c>
      <c r="C332" s="58"/>
      <c r="D332" s="162"/>
      <c r="E332" s="163"/>
      <c r="F332" s="58"/>
      <c r="G332" s="68"/>
      <c r="H332" s="68"/>
      <c r="I332" s="68"/>
      <c r="J332" s="68"/>
      <c r="K332" s="69"/>
      <c r="L332" s="68"/>
    </row>
    <row r="333" spans="1:12" x14ac:dyDescent="0.2">
      <c r="A333" s="56" t="s">
        <v>338</v>
      </c>
      <c r="B333" s="70">
        <f>VLOOKUP(B331,calendario,3)</f>
        <v>2</v>
      </c>
      <c r="C333" s="58"/>
      <c r="D333" s="150"/>
      <c r="E333" s="164"/>
      <c r="F333" s="58"/>
      <c r="G333" s="68"/>
      <c r="H333" s="68"/>
      <c r="I333" s="68"/>
      <c r="J333" s="68"/>
      <c r="K333" s="69"/>
      <c r="L333" s="68"/>
    </row>
    <row r="334" spans="1:12" x14ac:dyDescent="0.2">
      <c r="A334" s="56" t="s">
        <v>36</v>
      </c>
      <c r="B334" s="70" t="str">
        <f>VLOOKUP(B344,squadre,2,FALSE)</f>
        <v>1st Division</v>
      </c>
      <c r="C334" s="58"/>
      <c r="D334" s="150"/>
      <c r="E334" s="164"/>
      <c r="F334" s="58"/>
      <c r="G334" s="68"/>
      <c r="H334" s="68"/>
      <c r="I334" s="68"/>
      <c r="J334" s="68"/>
      <c r="K334" s="69"/>
      <c r="L334" s="68"/>
    </row>
    <row r="335" spans="1:12" x14ac:dyDescent="0.2">
      <c r="A335" s="56" t="s">
        <v>340</v>
      </c>
      <c r="B335" s="72">
        <v>42833</v>
      </c>
      <c r="C335" s="58"/>
      <c r="D335" s="150"/>
      <c r="E335" s="164"/>
      <c r="F335" s="58"/>
      <c r="G335" s="68"/>
      <c r="H335" s="68"/>
      <c r="I335" s="68"/>
      <c r="J335" s="68"/>
      <c r="K335" s="69"/>
      <c r="L335" s="68"/>
    </row>
    <row r="336" spans="1:12" x14ac:dyDescent="0.2">
      <c r="A336" s="73"/>
      <c r="B336" s="74"/>
      <c r="C336" s="58"/>
      <c r="D336" s="150"/>
      <c r="E336" s="164"/>
      <c r="F336" s="58"/>
      <c r="G336" s="69"/>
      <c r="H336" s="69"/>
      <c r="I336" s="69"/>
      <c r="J336" s="69"/>
      <c r="K336" s="69"/>
      <c r="L336" s="69"/>
    </row>
    <row r="337" spans="1:12" x14ac:dyDescent="0.2">
      <c r="A337" s="56" t="s">
        <v>341</v>
      </c>
      <c r="B337" s="75" t="str">
        <f>VLOOKUP(B331,calendario,9)</f>
        <v>Swiss Nat.Team</v>
      </c>
      <c r="C337" s="58"/>
      <c r="D337" s="150"/>
      <c r="E337" s="164"/>
      <c r="F337" s="58"/>
      <c r="G337" s="68"/>
      <c r="H337" s="68"/>
      <c r="I337" s="68"/>
      <c r="J337" s="68"/>
      <c r="K337" s="69"/>
      <c r="L337" s="68"/>
    </row>
    <row r="338" spans="1:12" x14ac:dyDescent="0.2">
      <c r="A338" s="56" t="s">
        <v>342</v>
      </c>
      <c r="B338" s="105"/>
      <c r="C338" s="58"/>
      <c r="D338" s="150"/>
      <c r="E338" s="164"/>
      <c r="F338" s="58"/>
      <c r="G338" s="68"/>
      <c r="H338" s="68"/>
      <c r="I338" s="68"/>
      <c r="J338" s="68"/>
      <c r="K338" s="69"/>
      <c r="L338" s="68"/>
    </row>
    <row r="339" spans="1:12" x14ac:dyDescent="0.2">
      <c r="A339" s="73"/>
      <c r="B339" s="74"/>
      <c r="C339" s="58"/>
      <c r="D339" s="150"/>
      <c r="E339" s="164"/>
      <c r="F339" s="58"/>
      <c r="G339" s="68"/>
      <c r="H339" s="68"/>
      <c r="I339" s="68"/>
      <c r="J339" s="68"/>
      <c r="K339" s="69"/>
      <c r="L339" s="68"/>
    </row>
    <row r="340" spans="1:12" x14ac:dyDescent="0.2">
      <c r="A340" s="56" t="s">
        <v>343</v>
      </c>
      <c r="B340" s="105"/>
      <c r="C340" s="58"/>
      <c r="D340" s="150"/>
      <c r="E340" s="164"/>
      <c r="F340" s="58"/>
      <c r="G340" s="68"/>
      <c r="H340" s="68"/>
      <c r="I340" s="68"/>
      <c r="J340" s="68"/>
      <c r="K340" s="69"/>
      <c r="L340" s="68"/>
    </row>
    <row r="341" spans="1:12" x14ac:dyDescent="0.2">
      <c r="A341" s="56" t="s">
        <v>344</v>
      </c>
      <c r="B341" s="105"/>
      <c r="C341" s="58"/>
      <c r="D341" s="150"/>
      <c r="E341" s="164"/>
      <c r="F341" s="58"/>
      <c r="G341" s="68"/>
      <c r="H341" s="68"/>
      <c r="I341" s="68"/>
      <c r="J341" s="68"/>
      <c r="K341" s="69"/>
      <c r="L341" s="68"/>
    </row>
    <row r="342" spans="1:12" x14ac:dyDescent="0.2">
      <c r="A342" s="56" t="s">
        <v>345</v>
      </c>
      <c r="B342" s="105"/>
      <c r="C342" s="58"/>
      <c r="D342" s="165"/>
      <c r="E342" s="166"/>
      <c r="F342" s="58"/>
      <c r="G342" s="68"/>
      <c r="H342" s="68"/>
      <c r="I342" s="68"/>
      <c r="J342" s="68"/>
      <c r="K342" s="69"/>
      <c r="L342" s="68"/>
    </row>
    <row r="343" spans="1:12" x14ac:dyDescent="0.2">
      <c r="A343" s="55"/>
      <c r="B343" s="55"/>
      <c r="D343" s="55"/>
      <c r="E343" s="55"/>
      <c r="F343" s="71"/>
      <c r="G343" s="68"/>
      <c r="H343" s="69"/>
      <c r="I343" s="68"/>
      <c r="J343" s="68"/>
      <c r="K343" s="68"/>
      <c r="L343" s="68"/>
    </row>
    <row r="344" spans="1:12" x14ac:dyDescent="0.2">
      <c r="A344" s="77" t="s">
        <v>346</v>
      </c>
      <c r="B344" s="78" t="str">
        <f>VLOOKUP(B331,calendario,5)</f>
        <v>Can. Mutina</v>
      </c>
      <c r="C344" s="79"/>
      <c r="D344" s="77" t="s">
        <v>347</v>
      </c>
      <c r="E344" s="78" t="str">
        <f>VLOOKUP(B331,calendario,6)</f>
        <v>C.C.Carso</v>
      </c>
      <c r="F344" s="6"/>
      <c r="G344" s="69"/>
      <c r="H344" s="69"/>
      <c r="I344" s="69"/>
      <c r="J344" s="69"/>
      <c r="K344" s="69"/>
      <c r="L344" s="69"/>
    </row>
    <row r="345" spans="1:12" x14ac:dyDescent="0.2">
      <c r="A345" s="56" t="s">
        <v>348</v>
      </c>
      <c r="B345" s="56" t="s">
        <v>349</v>
      </c>
      <c r="C345" s="73"/>
      <c r="D345" s="56" t="s">
        <v>348</v>
      </c>
      <c r="E345" s="56" t="s">
        <v>349</v>
      </c>
      <c r="F345" s="80"/>
      <c r="G345" s="69"/>
      <c r="H345" s="69"/>
      <c r="I345" s="69"/>
      <c r="J345" s="69"/>
      <c r="K345" s="69"/>
      <c r="L345" s="69"/>
    </row>
    <row r="346" spans="1:12" x14ac:dyDescent="0.2">
      <c r="A346" s="81">
        <f>VLOOKUP(B344,squadre,3,FALSE)</f>
        <v>1</v>
      </c>
      <c r="B346" s="70" t="str">
        <f>VLOOKUP(B344,squadre,4,FALSE)</f>
        <v>Andrea Caminati</v>
      </c>
      <c r="C346" s="69"/>
      <c r="D346" s="81">
        <f>VLOOKUP(E344,squadre,3,FALSE)</f>
        <v>7</v>
      </c>
      <c r="E346" s="70" t="str">
        <f>VLOOKUP(E344,squadre,4,FALSE)</f>
        <v>Borelli igor</v>
      </c>
      <c r="F346" s="58"/>
      <c r="G346" s="69"/>
      <c r="H346" s="69"/>
      <c r="I346" s="69"/>
      <c r="J346" s="69"/>
      <c r="K346" s="69"/>
      <c r="L346" s="69"/>
    </row>
    <row r="347" spans="1:12" x14ac:dyDescent="0.2">
      <c r="A347" s="81">
        <f>VLOOKUP(B344,squadre,5,FALSE)</f>
        <v>3</v>
      </c>
      <c r="B347" s="70" t="str">
        <f>VLOOKUP(B344,squadre,6,FALSE)</f>
        <v>Filippo Spezzani</v>
      </c>
      <c r="C347" s="69"/>
      <c r="D347" s="81">
        <f>VLOOKUP(E344,squadre,5,FALSE)</f>
        <v>4</v>
      </c>
      <c r="E347" s="70" t="str">
        <f>VLOOKUP(E344,squadre,6,FALSE)</f>
        <v>Palladino massimo</v>
      </c>
      <c r="F347" s="58"/>
      <c r="G347" s="69"/>
      <c r="H347" s="69"/>
      <c r="I347" s="69"/>
      <c r="J347" s="69"/>
      <c r="K347" s="69"/>
      <c r="L347" s="69"/>
    </row>
    <row r="348" spans="1:12" x14ac:dyDescent="0.2">
      <c r="A348" s="81">
        <f>VLOOKUP(B344,squadre,7,FALSE)</f>
        <v>4</v>
      </c>
      <c r="B348" s="70" t="str">
        <f>VLOOKUP(B344,squadre,8,FALSE)</f>
        <v>Mario Moschetti</v>
      </c>
      <c r="C348" s="69"/>
      <c r="D348" s="81">
        <f>VLOOKUP(E344,squadre,7,FALSE)</f>
        <v>6</v>
      </c>
      <c r="E348" s="70" t="str">
        <f>VLOOKUP(E344,squadre,8,FALSE)</f>
        <v>Del ben stefano</v>
      </c>
      <c r="F348" s="58"/>
      <c r="G348" s="69"/>
      <c r="H348" s="69"/>
      <c r="I348" s="69"/>
      <c r="J348" s="69"/>
      <c r="K348" s="69"/>
      <c r="L348" s="69"/>
    </row>
    <row r="349" spans="1:12" x14ac:dyDescent="0.2">
      <c r="A349" s="81">
        <f>VLOOKUP(B344,squadre,9,FALSE)</f>
        <v>5</v>
      </c>
      <c r="B349" s="70" t="str">
        <f>VLOOKUP(B344,squadre,10,FALSE)</f>
        <v>Maurizio Mazzanti</v>
      </c>
      <c r="C349" s="69"/>
      <c r="D349" s="81">
        <f>VLOOKUP(E344,squadre,9,FALSE)</f>
        <v>8</v>
      </c>
      <c r="E349" s="70" t="str">
        <f>VLOOKUP(E344,squadre,10,FALSE)</f>
        <v>Mongelli Gianluca</v>
      </c>
      <c r="F349" s="58"/>
      <c r="G349" s="69"/>
      <c r="H349" s="69"/>
      <c r="I349" s="69"/>
      <c r="J349" s="69"/>
      <c r="K349" s="69"/>
      <c r="L349" s="69"/>
    </row>
    <row r="350" spans="1:12" x14ac:dyDescent="0.2">
      <c r="A350" s="81">
        <f>VLOOKUP(B344,squadre,11,FALSE)</f>
        <v>6</v>
      </c>
      <c r="B350" s="70" t="str">
        <f>VLOOKUP(B344,squadre,12,FALSE)</f>
        <v>Lorenzo De Toni</v>
      </c>
      <c r="C350" s="69"/>
      <c r="D350" s="81">
        <f>VLOOKUP(E344,squadre,11,FALSE)</f>
        <v>9</v>
      </c>
      <c r="E350" s="70" t="str">
        <f>VLOOKUP(E344,squadre,12,FALSE)</f>
        <v>Esopi tobia</v>
      </c>
      <c r="F350" s="58"/>
      <c r="G350" s="69"/>
      <c r="H350" s="69"/>
      <c r="I350" s="69"/>
      <c r="J350" s="69"/>
      <c r="K350" s="69"/>
      <c r="L350" s="69"/>
    </row>
    <row r="351" spans="1:12" x14ac:dyDescent="0.2">
      <c r="A351" s="81">
        <f>VLOOKUP(B344,squadre,13,FALSE)</f>
        <v>7</v>
      </c>
      <c r="B351" s="70" t="str">
        <f>VLOOKUP(B344,squadre,14,FALSE)</f>
        <v>Mirko Bello</v>
      </c>
      <c r="C351" s="69"/>
      <c r="D351" s="81">
        <f>VLOOKUP(E344,squadre,13,FALSE)</f>
        <v>2</v>
      </c>
      <c r="E351" s="70" t="str">
        <f>VLOOKUP(E344,squadre,14,FALSE)</f>
        <v>Cocco luca</v>
      </c>
      <c r="F351" s="58"/>
      <c r="G351" s="69"/>
      <c r="H351" s="69"/>
      <c r="I351" s="69"/>
      <c r="J351" s="69"/>
      <c r="K351" s="69"/>
      <c r="L351" s="69"/>
    </row>
    <row r="352" spans="1:12" x14ac:dyDescent="0.2">
      <c r="A352" s="81">
        <f>VLOOKUP(B344,squadre,15,FALSE)</f>
        <v>8</v>
      </c>
      <c r="B352" s="70" t="str">
        <f>VLOOKUP(B344,squadre,16,FALSE)</f>
        <v>Matteo Gobbi</v>
      </c>
      <c r="C352" s="69"/>
      <c r="D352" s="81">
        <f>VLOOKUP(E344,squadre,15,FALSE)</f>
        <v>0</v>
      </c>
      <c r="E352" s="70">
        <f>VLOOKUP(E344,squadre,16,FALSE)</f>
        <v>0</v>
      </c>
      <c r="F352" s="58"/>
      <c r="G352" s="69"/>
      <c r="H352" s="69"/>
      <c r="I352" s="69"/>
      <c r="J352" s="69"/>
      <c r="K352" s="69"/>
      <c r="L352" s="69"/>
    </row>
    <row r="353" spans="1:12" x14ac:dyDescent="0.2">
      <c r="A353" s="81">
        <f>VLOOKUP(B344,squadre,17,FALSE)</f>
        <v>9</v>
      </c>
      <c r="B353" s="70" t="str">
        <f>VLOOKUP(B344,squadre,18,FALSE)</f>
        <v>Piero Pizzo</v>
      </c>
      <c r="C353" s="69"/>
      <c r="D353" s="81">
        <f>VLOOKUP(E344,squadre,17,FALSE)</f>
        <v>0</v>
      </c>
      <c r="E353" s="70">
        <f>VLOOKUP(E344,squadre,18,FALSE)</f>
        <v>0</v>
      </c>
      <c r="F353" s="58"/>
      <c r="G353" s="69"/>
      <c r="H353" s="69"/>
      <c r="I353" s="69"/>
      <c r="J353" s="69"/>
      <c r="K353" s="69"/>
      <c r="L353" s="69"/>
    </row>
    <row r="354" spans="1:12" x14ac:dyDescent="0.2">
      <c r="A354" s="81">
        <f>VLOOKUP(B344,squadre,19,FALSE)</f>
        <v>10</v>
      </c>
      <c r="B354" s="70" t="str">
        <f>VLOOKUP(B344,squadre,20,FALSE)</f>
        <v>Enrico Moschetti</v>
      </c>
      <c r="C354" s="69"/>
      <c r="D354" s="81">
        <f>VLOOKUP(E344,squadre,19,FALSE)</f>
        <v>0</v>
      </c>
      <c r="E354" s="70">
        <f>VLOOKUP(E344,squadre,20,FALSE)</f>
        <v>0</v>
      </c>
      <c r="F354" s="58"/>
      <c r="G354" s="69"/>
      <c r="H354" s="69"/>
      <c r="I354" s="69"/>
      <c r="J354" s="69"/>
      <c r="K354" s="69"/>
      <c r="L354" s="69"/>
    </row>
    <row r="355" spans="1:12" x14ac:dyDescent="0.2">
      <c r="A355" s="81">
        <f>VLOOKUP(B344,squadre,21,FALSE)</f>
        <v>0</v>
      </c>
      <c r="B355" s="70">
        <f>VLOOKUP(B344,squadre,22,FALSE)</f>
        <v>0</v>
      </c>
      <c r="C355" s="69"/>
      <c r="D355" s="81">
        <f>VLOOKUP(E344,squadre,21,FALSE)</f>
        <v>0</v>
      </c>
      <c r="E355" s="70">
        <f>VLOOKUP(E344,squadre,22,FALSE)</f>
        <v>0</v>
      </c>
      <c r="F355" s="58"/>
      <c r="G355" s="69"/>
      <c r="H355" s="69"/>
      <c r="I355" s="69"/>
      <c r="J355" s="69"/>
      <c r="K355" s="69"/>
      <c r="L355" s="69"/>
    </row>
    <row r="356" spans="1:12" x14ac:dyDescent="0.2">
      <c r="A356" s="83"/>
      <c r="B356" s="74"/>
      <c r="C356" s="69"/>
      <c r="D356" s="83"/>
      <c r="E356" s="74"/>
      <c r="F356" s="58"/>
      <c r="G356" s="69"/>
      <c r="H356" s="69"/>
      <c r="I356" s="69"/>
      <c r="J356" s="69"/>
      <c r="K356" s="69"/>
      <c r="L356" s="69"/>
    </row>
    <row r="357" spans="1:12" x14ac:dyDescent="0.2">
      <c r="A357" s="55"/>
      <c r="B357" s="55"/>
      <c r="C357" s="55"/>
      <c r="D357" s="55"/>
      <c r="E357" s="55"/>
      <c r="F357" s="71"/>
      <c r="G357" s="69"/>
      <c r="H357" s="69"/>
      <c r="I357" s="69"/>
      <c r="J357" s="69"/>
      <c r="K357" s="69"/>
      <c r="L357" s="69"/>
    </row>
    <row r="358" spans="1:12" x14ac:dyDescent="0.2">
      <c r="A358" s="77" t="s">
        <v>352</v>
      </c>
      <c r="B358" s="78" t="str">
        <f>B344</f>
        <v>Can. Mutina</v>
      </c>
      <c r="C358" s="84"/>
      <c r="D358" s="84"/>
      <c r="E358" s="78" t="str">
        <f>E344</f>
        <v>C.C.Carso</v>
      </c>
      <c r="F358" s="71"/>
      <c r="G358" s="69"/>
      <c r="H358" s="69"/>
      <c r="I358" s="69"/>
      <c r="J358" s="69"/>
      <c r="K358" s="69"/>
      <c r="L358" s="69"/>
    </row>
    <row r="359" spans="1:12" x14ac:dyDescent="0.2">
      <c r="A359" s="56" t="s">
        <v>353</v>
      </c>
      <c r="B359" s="68"/>
      <c r="C359" s="14"/>
      <c r="D359" s="71"/>
      <c r="E359" s="68"/>
      <c r="F359" s="58"/>
      <c r="G359" s="69"/>
      <c r="H359" s="69"/>
      <c r="I359" s="69"/>
      <c r="J359" s="69"/>
      <c r="K359" s="69"/>
      <c r="L359" s="69"/>
    </row>
    <row r="360" spans="1:12" x14ac:dyDescent="0.2">
      <c r="A360" s="56" t="s">
        <v>354</v>
      </c>
      <c r="B360" s="68"/>
      <c r="C360" s="14"/>
      <c r="D360" s="71"/>
      <c r="E360" s="68"/>
      <c r="F360" s="58"/>
      <c r="G360" s="69"/>
      <c r="H360" s="69"/>
      <c r="I360" s="69"/>
      <c r="J360" s="69"/>
      <c r="K360" s="69"/>
      <c r="L360" s="69"/>
    </row>
    <row r="361" spans="1:12" x14ac:dyDescent="0.2">
      <c r="A361" s="56" t="s">
        <v>355</v>
      </c>
      <c r="B361" s="69"/>
      <c r="C361" s="14"/>
      <c r="D361" s="71"/>
      <c r="E361" s="69"/>
      <c r="F361" s="58"/>
      <c r="G361" s="69"/>
      <c r="H361" s="69"/>
      <c r="I361" s="69"/>
      <c r="J361" s="69"/>
      <c r="K361" s="69"/>
      <c r="L361" s="69"/>
    </row>
    <row r="362" spans="1:12" x14ac:dyDescent="0.2">
      <c r="A362" s="56" t="s">
        <v>356</v>
      </c>
      <c r="B362" s="69"/>
      <c r="C362" s="14"/>
      <c r="D362" s="71"/>
      <c r="E362" s="69"/>
      <c r="F362" s="58"/>
      <c r="G362" s="69"/>
      <c r="H362" s="69"/>
      <c r="I362" s="69"/>
      <c r="J362" s="69"/>
      <c r="K362" s="69"/>
      <c r="L362" s="69"/>
    </row>
    <row r="363" spans="1:12" ht="15.75" x14ac:dyDescent="0.25">
      <c r="A363" s="85" t="s">
        <v>357</v>
      </c>
      <c r="B363" s="86">
        <v>7</v>
      </c>
      <c r="C363" s="87"/>
      <c r="D363" s="88"/>
      <c r="E363" s="86">
        <v>5</v>
      </c>
      <c r="F363" s="58"/>
      <c r="G363" s="69"/>
      <c r="H363" s="69"/>
      <c r="I363" s="69"/>
      <c r="J363" s="69"/>
      <c r="K363" s="69"/>
      <c r="L363" s="69"/>
    </row>
    <row r="364" spans="1:12" x14ac:dyDescent="0.2">
      <c r="A364" s="89"/>
      <c r="B364" s="8"/>
      <c r="E364" s="55"/>
      <c r="F364" s="71"/>
      <c r="G364" s="69"/>
      <c r="H364" s="69"/>
      <c r="I364" s="69"/>
      <c r="J364" s="69"/>
      <c r="K364" s="69"/>
      <c r="L364" s="69"/>
    </row>
    <row r="365" spans="1:12" x14ac:dyDescent="0.2">
      <c r="A365" s="56" t="s">
        <v>358</v>
      </c>
      <c r="B365" s="69"/>
      <c r="C365" s="14"/>
      <c r="F365" s="71"/>
      <c r="G365" s="69"/>
      <c r="H365" s="69"/>
      <c r="I365" s="69"/>
      <c r="J365" s="69"/>
      <c r="K365" s="69"/>
      <c r="L365" s="69"/>
    </row>
    <row r="366" spans="1:12" x14ac:dyDescent="0.2">
      <c r="A366" s="55"/>
      <c r="B366" s="55"/>
      <c r="G366" s="55"/>
      <c r="H366" s="55"/>
      <c r="I366" s="55"/>
      <c r="J366" s="55"/>
      <c r="K366" s="55"/>
      <c r="L366" s="55"/>
    </row>
    <row r="367" spans="1:12" x14ac:dyDescent="0.2">
      <c r="A367" s="28" t="s">
        <v>341</v>
      </c>
      <c r="B367" s="3"/>
      <c r="D367" s="28" t="s">
        <v>342</v>
      </c>
      <c r="E367" s="3"/>
      <c r="G367" s="28" t="s">
        <v>359</v>
      </c>
      <c r="H367" s="3"/>
      <c r="K367" s="28" t="s">
        <v>360</v>
      </c>
      <c r="L367" s="3"/>
    </row>
    <row r="368" spans="1:12" x14ac:dyDescent="0.2">
      <c r="B368" s="55"/>
      <c r="E368" s="55"/>
      <c r="H368" s="55"/>
      <c r="L368" s="55"/>
    </row>
    <row r="369" spans="1:12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45" x14ac:dyDescent="0.6">
      <c r="A370" s="170" t="s">
        <v>331</v>
      </c>
      <c r="B370" s="160"/>
      <c r="C370" s="160"/>
      <c r="D370" s="160"/>
      <c r="E370" s="160"/>
      <c r="F370" s="52" t="s">
        <v>332</v>
      </c>
      <c r="G370" s="53"/>
      <c r="H370" s="53"/>
      <c r="I370" s="53"/>
      <c r="J370" s="53"/>
      <c r="K370" s="169" t="s">
        <v>333</v>
      </c>
      <c r="L370" s="160"/>
    </row>
    <row r="371" spans="1:12" x14ac:dyDescent="0.2">
      <c r="A371" s="8"/>
      <c r="B371" s="8"/>
      <c r="C371" s="55"/>
      <c r="D371" s="8"/>
      <c r="E371" s="8"/>
      <c r="F371" s="55"/>
      <c r="G371" s="8"/>
      <c r="H371" s="8"/>
      <c r="I371" s="8"/>
      <c r="J371" s="8"/>
      <c r="K371" s="8"/>
      <c r="L371" s="8"/>
    </row>
    <row r="372" spans="1:12" x14ac:dyDescent="0.2">
      <c r="A372" s="56" t="s">
        <v>19</v>
      </c>
      <c r="B372" s="90">
        <f>B331+4</f>
        <v>38</v>
      </c>
      <c r="C372" s="58"/>
      <c r="D372" s="167" t="s">
        <v>334</v>
      </c>
      <c r="E372" s="168"/>
      <c r="F372" s="60">
        <f>B372</f>
        <v>38</v>
      </c>
      <c r="G372" s="61" t="s">
        <v>335</v>
      </c>
      <c r="H372" s="62">
        <f>B385</f>
        <v>0</v>
      </c>
      <c r="I372" s="167" t="s">
        <v>336</v>
      </c>
      <c r="J372" s="168"/>
      <c r="K372" s="62">
        <f>E385</f>
        <v>0</v>
      </c>
      <c r="L372" s="61" t="s">
        <v>65</v>
      </c>
    </row>
    <row r="373" spans="1:12" x14ac:dyDescent="0.2">
      <c r="A373" s="56" t="s">
        <v>337</v>
      </c>
      <c r="B373" s="133">
        <f>VLOOKUP(FLOOR(B372/4,1)*4+1,calendario,2)</f>
        <v>0.68750000000000033</v>
      </c>
      <c r="C373" s="58"/>
      <c r="D373" s="162"/>
      <c r="E373" s="163"/>
      <c r="F373" s="58"/>
      <c r="G373" s="68"/>
      <c r="H373" s="68"/>
      <c r="I373" s="68"/>
      <c r="J373" s="68"/>
      <c r="K373" s="69"/>
      <c r="L373" s="68"/>
    </row>
    <row r="374" spans="1:12" x14ac:dyDescent="0.2">
      <c r="A374" s="56" t="s">
        <v>338</v>
      </c>
      <c r="B374" s="70">
        <f>VLOOKUP(B372,calendario,3)</f>
        <v>2</v>
      </c>
      <c r="C374" s="58"/>
      <c r="D374" s="150"/>
      <c r="E374" s="164"/>
      <c r="F374" s="58"/>
      <c r="G374" s="68"/>
      <c r="H374" s="68"/>
      <c r="I374" s="68"/>
      <c r="J374" s="68"/>
      <c r="K374" s="69"/>
      <c r="L374" s="68"/>
    </row>
    <row r="375" spans="1:12" x14ac:dyDescent="0.2">
      <c r="A375" s="56" t="s">
        <v>36</v>
      </c>
      <c r="B375" s="70" t="e">
        <f>VLOOKUP(B385,squadre,2,FALSE)</f>
        <v>#N/A</v>
      </c>
      <c r="C375" s="58"/>
      <c r="D375" s="150"/>
      <c r="E375" s="164"/>
      <c r="F375" s="58"/>
      <c r="G375" s="68"/>
      <c r="H375" s="68"/>
      <c r="I375" s="68"/>
      <c r="J375" s="68"/>
      <c r="K375" s="69"/>
      <c r="L375" s="68"/>
    </row>
    <row r="376" spans="1:12" x14ac:dyDescent="0.2">
      <c r="A376" s="56" t="s">
        <v>340</v>
      </c>
      <c r="B376" s="72">
        <v>42833</v>
      </c>
      <c r="C376" s="58"/>
      <c r="D376" s="150"/>
      <c r="E376" s="164"/>
      <c r="F376" s="58"/>
      <c r="G376" s="68"/>
      <c r="H376" s="68"/>
      <c r="I376" s="68"/>
      <c r="J376" s="68"/>
      <c r="K376" s="69"/>
      <c r="L376" s="68"/>
    </row>
    <row r="377" spans="1:12" x14ac:dyDescent="0.2">
      <c r="A377" s="73"/>
      <c r="B377" s="74"/>
      <c r="C377" s="58"/>
      <c r="D377" s="150"/>
      <c r="E377" s="164"/>
      <c r="F377" s="58"/>
      <c r="G377" s="69"/>
      <c r="H377" s="69"/>
      <c r="I377" s="69"/>
      <c r="J377" s="69"/>
      <c r="K377" s="69"/>
      <c r="L377" s="69"/>
    </row>
    <row r="378" spans="1:12" x14ac:dyDescent="0.2">
      <c r="A378" s="56" t="s">
        <v>341</v>
      </c>
      <c r="B378" s="75">
        <f>VLOOKUP(B372,calendario,9)</f>
        <v>0</v>
      </c>
      <c r="C378" s="58"/>
      <c r="D378" s="150"/>
      <c r="E378" s="164"/>
      <c r="F378" s="58"/>
      <c r="G378" s="68"/>
      <c r="H378" s="68"/>
      <c r="I378" s="68"/>
      <c r="J378" s="68"/>
      <c r="K378" s="69"/>
      <c r="L378" s="68"/>
    </row>
    <row r="379" spans="1:12" x14ac:dyDescent="0.2">
      <c r="A379" s="56" t="s">
        <v>342</v>
      </c>
      <c r="B379" s="105"/>
      <c r="C379" s="58"/>
      <c r="D379" s="150"/>
      <c r="E379" s="164"/>
      <c r="F379" s="58"/>
      <c r="G379" s="68"/>
      <c r="H379" s="68"/>
      <c r="I379" s="68"/>
      <c r="J379" s="68"/>
      <c r="K379" s="69"/>
      <c r="L379" s="68"/>
    </row>
    <row r="380" spans="1:12" x14ac:dyDescent="0.2">
      <c r="A380" s="73"/>
      <c r="B380" s="74"/>
      <c r="C380" s="58"/>
      <c r="D380" s="150"/>
      <c r="E380" s="164"/>
      <c r="F380" s="58"/>
      <c r="G380" s="68"/>
      <c r="H380" s="68"/>
      <c r="I380" s="68"/>
      <c r="J380" s="68"/>
      <c r="K380" s="69"/>
      <c r="L380" s="68"/>
    </row>
    <row r="381" spans="1:12" x14ac:dyDescent="0.2">
      <c r="A381" s="56" t="s">
        <v>343</v>
      </c>
      <c r="B381" s="105"/>
      <c r="C381" s="58"/>
      <c r="D381" s="150"/>
      <c r="E381" s="164"/>
      <c r="F381" s="58"/>
      <c r="G381" s="68"/>
      <c r="H381" s="68"/>
      <c r="I381" s="68"/>
      <c r="J381" s="68"/>
      <c r="K381" s="69"/>
      <c r="L381" s="68"/>
    </row>
    <row r="382" spans="1:12" x14ac:dyDescent="0.2">
      <c r="A382" s="56" t="s">
        <v>344</v>
      </c>
      <c r="B382" s="105"/>
      <c r="C382" s="58"/>
      <c r="D382" s="150"/>
      <c r="E382" s="164"/>
      <c r="F382" s="58"/>
      <c r="G382" s="68"/>
      <c r="H382" s="68"/>
      <c r="I382" s="68"/>
      <c r="J382" s="68"/>
      <c r="K382" s="69"/>
      <c r="L382" s="68"/>
    </row>
    <row r="383" spans="1:12" x14ac:dyDescent="0.2">
      <c r="A383" s="56" t="s">
        <v>345</v>
      </c>
      <c r="B383" s="105"/>
      <c r="C383" s="58"/>
      <c r="D383" s="165"/>
      <c r="E383" s="166"/>
      <c r="F383" s="58"/>
      <c r="G383" s="68"/>
      <c r="H383" s="68"/>
      <c r="I383" s="68"/>
      <c r="J383" s="68"/>
      <c r="K383" s="69"/>
      <c r="L383" s="68"/>
    </row>
    <row r="384" spans="1:12" x14ac:dyDescent="0.2">
      <c r="A384" s="55"/>
      <c r="B384" s="55"/>
      <c r="D384" s="55"/>
      <c r="E384" s="55"/>
      <c r="F384" s="71"/>
      <c r="G384" s="68"/>
      <c r="H384" s="69"/>
      <c r="I384" s="68"/>
      <c r="J384" s="68"/>
      <c r="K384" s="68"/>
      <c r="L384" s="68"/>
    </row>
    <row r="385" spans="1:12" x14ac:dyDescent="0.2">
      <c r="A385" s="77" t="s">
        <v>346</v>
      </c>
      <c r="B385" s="78">
        <f>VLOOKUP(B372,calendario,5)</f>
        <v>0</v>
      </c>
      <c r="C385" s="79"/>
      <c r="D385" s="77" t="s">
        <v>347</v>
      </c>
      <c r="E385" s="78">
        <f>VLOOKUP(B372,calendario,6)</f>
        <v>0</v>
      </c>
      <c r="F385" s="6"/>
      <c r="G385" s="69"/>
      <c r="H385" s="69"/>
      <c r="I385" s="69"/>
      <c r="J385" s="69"/>
      <c r="K385" s="69"/>
      <c r="L385" s="69"/>
    </row>
    <row r="386" spans="1:12" x14ac:dyDescent="0.2">
      <c r="A386" s="56" t="s">
        <v>348</v>
      </c>
      <c r="B386" s="56" t="s">
        <v>349</v>
      </c>
      <c r="C386" s="73"/>
      <c r="D386" s="56" t="s">
        <v>348</v>
      </c>
      <c r="E386" s="56" t="s">
        <v>349</v>
      </c>
      <c r="F386" s="80"/>
      <c r="G386" s="69"/>
      <c r="H386" s="69"/>
      <c r="I386" s="69"/>
      <c r="J386" s="69"/>
      <c r="K386" s="69"/>
      <c r="L386" s="69"/>
    </row>
    <row r="387" spans="1:12" x14ac:dyDescent="0.2">
      <c r="A387" s="81" t="e">
        <f>VLOOKUP(B385,squadre,3,FALSE)</f>
        <v>#N/A</v>
      </c>
      <c r="B387" s="70" t="e">
        <f>VLOOKUP(B385,squadre,4,FALSE)</f>
        <v>#N/A</v>
      </c>
      <c r="C387" s="69"/>
      <c r="D387" s="81" t="e">
        <f>VLOOKUP(E385,squadre,3,FALSE)</f>
        <v>#N/A</v>
      </c>
      <c r="E387" s="70" t="e">
        <f>VLOOKUP(E385,squadre,4,FALSE)</f>
        <v>#N/A</v>
      </c>
      <c r="F387" s="58"/>
      <c r="G387" s="69"/>
      <c r="H387" s="69"/>
      <c r="I387" s="69"/>
      <c r="J387" s="69"/>
      <c r="K387" s="69"/>
      <c r="L387" s="69"/>
    </row>
    <row r="388" spans="1:12" x14ac:dyDescent="0.2">
      <c r="A388" s="81" t="e">
        <f>VLOOKUP(B385,squadre,5,FALSE)</f>
        <v>#N/A</v>
      </c>
      <c r="B388" s="70" t="e">
        <f>VLOOKUP(B385,squadre,6,FALSE)</f>
        <v>#N/A</v>
      </c>
      <c r="C388" s="69"/>
      <c r="D388" s="81" t="e">
        <f>VLOOKUP(E385,squadre,5,FALSE)</f>
        <v>#N/A</v>
      </c>
      <c r="E388" s="70" t="e">
        <f>VLOOKUP(E385,squadre,6,FALSE)</f>
        <v>#N/A</v>
      </c>
      <c r="F388" s="58"/>
      <c r="G388" s="69"/>
      <c r="H388" s="69"/>
      <c r="I388" s="69"/>
      <c r="J388" s="69"/>
      <c r="K388" s="69"/>
      <c r="L388" s="69"/>
    </row>
    <row r="389" spans="1:12" x14ac:dyDescent="0.2">
      <c r="A389" s="81" t="e">
        <f>VLOOKUP(B385,squadre,7,FALSE)</f>
        <v>#N/A</v>
      </c>
      <c r="B389" s="70" t="e">
        <f>VLOOKUP(B385,squadre,8,FALSE)</f>
        <v>#N/A</v>
      </c>
      <c r="C389" s="69"/>
      <c r="D389" s="81" t="e">
        <f>VLOOKUP(E385,squadre,7,FALSE)</f>
        <v>#N/A</v>
      </c>
      <c r="E389" s="70" t="e">
        <f>VLOOKUP(E385,squadre,8,FALSE)</f>
        <v>#N/A</v>
      </c>
      <c r="F389" s="58"/>
      <c r="G389" s="69"/>
      <c r="H389" s="69"/>
      <c r="I389" s="69"/>
      <c r="J389" s="69"/>
      <c r="K389" s="69"/>
      <c r="L389" s="69"/>
    </row>
    <row r="390" spans="1:12" x14ac:dyDescent="0.2">
      <c r="A390" s="81" t="e">
        <f>VLOOKUP(B385,squadre,9,FALSE)</f>
        <v>#N/A</v>
      </c>
      <c r="B390" s="70" t="e">
        <f>VLOOKUP(B385,squadre,10,FALSE)</f>
        <v>#N/A</v>
      </c>
      <c r="C390" s="69"/>
      <c r="D390" s="81" t="e">
        <f>VLOOKUP(E385,squadre,9,FALSE)</f>
        <v>#N/A</v>
      </c>
      <c r="E390" s="70" t="e">
        <f>VLOOKUP(E385,squadre,10,FALSE)</f>
        <v>#N/A</v>
      </c>
      <c r="F390" s="58"/>
      <c r="G390" s="69"/>
      <c r="H390" s="69"/>
      <c r="I390" s="69"/>
      <c r="J390" s="69"/>
      <c r="K390" s="69"/>
      <c r="L390" s="69"/>
    </row>
    <row r="391" spans="1:12" x14ac:dyDescent="0.2">
      <c r="A391" s="81" t="e">
        <f>VLOOKUP(B385,squadre,11,FALSE)</f>
        <v>#N/A</v>
      </c>
      <c r="B391" s="70" t="e">
        <f>VLOOKUP(B385,squadre,12,FALSE)</f>
        <v>#N/A</v>
      </c>
      <c r="C391" s="69"/>
      <c r="D391" s="81" t="e">
        <f>VLOOKUP(E385,squadre,11,FALSE)</f>
        <v>#N/A</v>
      </c>
      <c r="E391" s="70" t="e">
        <f>VLOOKUP(E385,squadre,12,FALSE)</f>
        <v>#N/A</v>
      </c>
      <c r="F391" s="58"/>
      <c r="G391" s="69"/>
      <c r="H391" s="69"/>
      <c r="I391" s="69"/>
      <c r="J391" s="69"/>
      <c r="K391" s="69"/>
      <c r="L391" s="69"/>
    </row>
    <row r="392" spans="1:12" x14ac:dyDescent="0.2">
      <c r="A392" s="81" t="e">
        <f>VLOOKUP(B385,squadre,13,FALSE)</f>
        <v>#N/A</v>
      </c>
      <c r="B392" s="70" t="e">
        <f>VLOOKUP(B385,squadre,14,FALSE)</f>
        <v>#N/A</v>
      </c>
      <c r="C392" s="69"/>
      <c r="D392" s="81" t="e">
        <f>VLOOKUP(E385,squadre,13,FALSE)</f>
        <v>#N/A</v>
      </c>
      <c r="E392" s="70" t="e">
        <f>VLOOKUP(E385,squadre,14,FALSE)</f>
        <v>#N/A</v>
      </c>
      <c r="F392" s="58"/>
      <c r="G392" s="69"/>
      <c r="H392" s="69"/>
      <c r="I392" s="69"/>
      <c r="J392" s="69"/>
      <c r="K392" s="69"/>
      <c r="L392" s="69"/>
    </row>
    <row r="393" spans="1:12" x14ac:dyDescent="0.2">
      <c r="A393" s="81" t="e">
        <f>VLOOKUP(B385,squadre,15,FALSE)</f>
        <v>#N/A</v>
      </c>
      <c r="B393" s="70" t="e">
        <f>VLOOKUP(B385,squadre,16,FALSE)</f>
        <v>#N/A</v>
      </c>
      <c r="C393" s="69"/>
      <c r="D393" s="81" t="e">
        <f>VLOOKUP(E385,squadre,15,FALSE)</f>
        <v>#N/A</v>
      </c>
      <c r="E393" s="70" t="e">
        <f>VLOOKUP(E385,squadre,16,FALSE)</f>
        <v>#N/A</v>
      </c>
      <c r="F393" s="58"/>
      <c r="G393" s="69"/>
      <c r="H393" s="69"/>
      <c r="I393" s="69"/>
      <c r="J393" s="69"/>
      <c r="K393" s="69"/>
      <c r="L393" s="69"/>
    </row>
    <row r="394" spans="1:12" x14ac:dyDescent="0.2">
      <c r="A394" s="81" t="e">
        <f>VLOOKUP(B385,squadre,17,FALSE)</f>
        <v>#N/A</v>
      </c>
      <c r="B394" s="70" t="e">
        <f>VLOOKUP(B385,squadre,18,FALSE)</f>
        <v>#N/A</v>
      </c>
      <c r="C394" s="69"/>
      <c r="D394" s="81" t="e">
        <f>VLOOKUP(E385,squadre,17,FALSE)</f>
        <v>#N/A</v>
      </c>
      <c r="E394" s="70" t="e">
        <f>VLOOKUP(E385,squadre,18,FALSE)</f>
        <v>#N/A</v>
      </c>
      <c r="F394" s="58"/>
      <c r="G394" s="69"/>
      <c r="H394" s="69"/>
      <c r="I394" s="69"/>
      <c r="J394" s="69"/>
      <c r="K394" s="69"/>
      <c r="L394" s="69"/>
    </row>
    <row r="395" spans="1:12" x14ac:dyDescent="0.2">
      <c r="A395" s="81" t="e">
        <f>VLOOKUP(B385,squadre,19,FALSE)</f>
        <v>#N/A</v>
      </c>
      <c r="B395" s="70" t="e">
        <f>VLOOKUP(B385,squadre,20,FALSE)</f>
        <v>#N/A</v>
      </c>
      <c r="C395" s="69"/>
      <c r="D395" s="81" t="e">
        <f>VLOOKUP(E385,squadre,19,FALSE)</f>
        <v>#N/A</v>
      </c>
      <c r="E395" s="70" t="e">
        <f>VLOOKUP(E385,squadre,20,FALSE)</f>
        <v>#N/A</v>
      </c>
      <c r="F395" s="58"/>
      <c r="G395" s="69"/>
      <c r="H395" s="69"/>
      <c r="I395" s="69"/>
      <c r="J395" s="69"/>
      <c r="K395" s="69"/>
      <c r="L395" s="69"/>
    </row>
    <row r="396" spans="1:12" x14ac:dyDescent="0.2">
      <c r="A396" s="81" t="e">
        <f>VLOOKUP(B385,squadre,21,FALSE)</f>
        <v>#N/A</v>
      </c>
      <c r="B396" s="70" t="e">
        <f>VLOOKUP(B385,squadre,22,FALSE)</f>
        <v>#N/A</v>
      </c>
      <c r="C396" s="69"/>
      <c r="D396" s="81" t="e">
        <f>VLOOKUP(E385,squadre,21,FALSE)</f>
        <v>#N/A</v>
      </c>
      <c r="E396" s="70" t="e">
        <f>VLOOKUP(E385,squadre,22,FALSE)</f>
        <v>#N/A</v>
      </c>
      <c r="F396" s="58"/>
      <c r="G396" s="69"/>
      <c r="H396" s="69"/>
      <c r="I396" s="69"/>
      <c r="J396" s="69"/>
      <c r="K396" s="69"/>
      <c r="L396" s="69"/>
    </row>
    <row r="397" spans="1:12" x14ac:dyDescent="0.2">
      <c r="A397" s="83"/>
      <c r="B397" s="74"/>
      <c r="C397" s="69"/>
      <c r="D397" s="83"/>
      <c r="E397" s="74"/>
      <c r="F397" s="58"/>
      <c r="G397" s="69"/>
      <c r="H397" s="69"/>
      <c r="I397" s="69"/>
      <c r="J397" s="69"/>
      <c r="K397" s="69"/>
      <c r="L397" s="69"/>
    </row>
    <row r="398" spans="1:12" x14ac:dyDescent="0.2">
      <c r="A398" s="55"/>
      <c r="B398" s="55"/>
      <c r="C398" s="55"/>
      <c r="D398" s="55"/>
      <c r="E398" s="55"/>
      <c r="F398" s="71"/>
      <c r="G398" s="69"/>
      <c r="H398" s="69"/>
      <c r="I398" s="69"/>
      <c r="J398" s="69"/>
      <c r="K398" s="69"/>
      <c r="L398" s="69"/>
    </row>
    <row r="399" spans="1:12" x14ac:dyDescent="0.2">
      <c r="A399" s="77" t="s">
        <v>352</v>
      </c>
      <c r="B399" s="78">
        <f>B385</f>
        <v>0</v>
      </c>
      <c r="C399" s="84"/>
      <c r="D399" s="84"/>
      <c r="E399" s="78">
        <f>E385</f>
        <v>0</v>
      </c>
      <c r="F399" s="71"/>
      <c r="G399" s="69"/>
      <c r="H399" s="69"/>
      <c r="I399" s="69"/>
      <c r="J399" s="69"/>
      <c r="K399" s="69"/>
      <c r="L399" s="69"/>
    </row>
    <row r="400" spans="1:12" x14ac:dyDescent="0.2">
      <c r="A400" s="56" t="s">
        <v>353</v>
      </c>
      <c r="B400" s="68"/>
      <c r="C400" s="14"/>
      <c r="D400" s="71"/>
      <c r="E400" s="68"/>
      <c r="F400" s="58"/>
      <c r="G400" s="69"/>
      <c r="H400" s="69"/>
      <c r="I400" s="69"/>
      <c r="J400" s="69"/>
      <c r="K400" s="69"/>
      <c r="L400" s="69"/>
    </row>
    <row r="401" spans="1:12" x14ac:dyDescent="0.2">
      <c r="A401" s="56" t="s">
        <v>354</v>
      </c>
      <c r="B401" s="68"/>
      <c r="C401" s="14"/>
      <c r="D401" s="71"/>
      <c r="E401" s="68"/>
      <c r="F401" s="58"/>
      <c r="G401" s="69"/>
      <c r="H401" s="69"/>
      <c r="I401" s="69"/>
      <c r="J401" s="69"/>
      <c r="K401" s="69"/>
      <c r="L401" s="69"/>
    </row>
    <row r="402" spans="1:12" x14ac:dyDescent="0.2">
      <c r="A402" s="56" t="s">
        <v>355</v>
      </c>
      <c r="B402" s="69"/>
      <c r="C402" s="14"/>
      <c r="D402" s="71"/>
      <c r="E402" s="69"/>
      <c r="F402" s="58"/>
      <c r="G402" s="69"/>
      <c r="H402" s="69"/>
      <c r="I402" s="69"/>
      <c r="J402" s="69"/>
      <c r="K402" s="69"/>
      <c r="L402" s="69"/>
    </row>
    <row r="403" spans="1:12" x14ac:dyDescent="0.2">
      <c r="A403" s="56" t="s">
        <v>356</v>
      </c>
      <c r="B403" s="69"/>
      <c r="C403" s="14"/>
      <c r="D403" s="71"/>
      <c r="E403" s="69"/>
      <c r="F403" s="58"/>
      <c r="G403" s="69"/>
      <c r="H403" s="69"/>
      <c r="I403" s="69"/>
      <c r="J403" s="69"/>
      <c r="K403" s="69"/>
      <c r="L403" s="69"/>
    </row>
    <row r="404" spans="1:12" ht="15.75" x14ac:dyDescent="0.25">
      <c r="A404" s="85" t="s">
        <v>357</v>
      </c>
      <c r="B404" s="86"/>
      <c r="C404" s="87"/>
      <c r="D404" s="88"/>
      <c r="E404" s="86"/>
      <c r="F404" s="58"/>
      <c r="G404" s="69"/>
      <c r="H404" s="69"/>
      <c r="I404" s="69"/>
      <c r="J404" s="69"/>
      <c r="K404" s="69"/>
      <c r="L404" s="69"/>
    </row>
    <row r="405" spans="1:12" x14ac:dyDescent="0.2">
      <c r="A405" s="89"/>
      <c r="B405" s="8"/>
      <c r="E405" s="55"/>
      <c r="F405" s="71"/>
      <c r="G405" s="69"/>
      <c r="H405" s="69"/>
      <c r="I405" s="69"/>
      <c r="J405" s="69"/>
      <c r="K405" s="69"/>
      <c r="L405" s="69"/>
    </row>
    <row r="406" spans="1:12" x14ac:dyDescent="0.2">
      <c r="A406" s="56" t="s">
        <v>358</v>
      </c>
      <c r="B406" s="69"/>
      <c r="C406" s="14"/>
      <c r="F406" s="71"/>
      <c r="G406" s="69"/>
      <c r="H406" s="69"/>
      <c r="I406" s="69"/>
      <c r="J406" s="69"/>
      <c r="K406" s="69"/>
      <c r="L406" s="69"/>
    </row>
    <row r="407" spans="1:12" x14ac:dyDescent="0.2">
      <c r="A407" s="55"/>
      <c r="B407" s="55"/>
      <c r="G407" s="55"/>
      <c r="H407" s="55"/>
      <c r="I407" s="55"/>
      <c r="J407" s="55"/>
      <c r="K407" s="55"/>
      <c r="L407" s="55"/>
    </row>
    <row r="408" spans="1:12" x14ac:dyDescent="0.2">
      <c r="A408" s="28" t="s">
        <v>341</v>
      </c>
      <c r="B408" s="3"/>
      <c r="D408" s="28" t="s">
        <v>342</v>
      </c>
      <c r="E408" s="3"/>
      <c r="G408" s="28" t="s">
        <v>359</v>
      </c>
      <c r="H408" s="3"/>
      <c r="K408" s="28" t="s">
        <v>360</v>
      </c>
      <c r="L408" s="3"/>
    </row>
    <row r="409" spans="1:12" x14ac:dyDescent="0.2">
      <c r="B409" s="55"/>
      <c r="E409" s="55"/>
      <c r="H409" s="55"/>
      <c r="L409" s="55"/>
    </row>
    <row r="410" spans="1:12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45" x14ac:dyDescent="0.6">
      <c r="A411" s="170" t="s">
        <v>331</v>
      </c>
      <c r="B411" s="160"/>
      <c r="C411" s="160"/>
      <c r="D411" s="160"/>
      <c r="E411" s="160"/>
      <c r="F411" s="52" t="s">
        <v>332</v>
      </c>
      <c r="G411" s="53"/>
      <c r="H411" s="53"/>
      <c r="I411" s="53"/>
      <c r="J411" s="53"/>
      <c r="K411" s="169" t="s">
        <v>333</v>
      </c>
      <c r="L411" s="160"/>
    </row>
    <row r="412" spans="1:12" x14ac:dyDescent="0.2">
      <c r="A412" s="8"/>
      <c r="B412" s="8"/>
      <c r="C412" s="55"/>
      <c r="D412" s="8"/>
      <c r="E412" s="8"/>
      <c r="F412" s="55"/>
      <c r="G412" s="8"/>
      <c r="H412" s="8"/>
      <c r="I412" s="8"/>
      <c r="J412" s="8"/>
      <c r="K412" s="8"/>
      <c r="L412" s="8"/>
    </row>
    <row r="413" spans="1:12" x14ac:dyDescent="0.2">
      <c r="A413" s="56" t="s">
        <v>19</v>
      </c>
      <c r="B413" s="90">
        <f>B372+4</f>
        <v>42</v>
      </c>
      <c r="C413" s="58"/>
      <c r="D413" s="167" t="s">
        <v>334</v>
      </c>
      <c r="E413" s="168"/>
      <c r="F413" s="60">
        <f>B413</f>
        <v>42</v>
      </c>
      <c r="G413" s="61" t="s">
        <v>335</v>
      </c>
      <c r="H413" s="62" t="str">
        <f>B426</f>
        <v>CMM TRieste</v>
      </c>
      <c r="I413" s="167" t="s">
        <v>336</v>
      </c>
      <c r="J413" s="168"/>
      <c r="K413" s="62" t="str">
        <f>E426</f>
        <v>C.C.Firenze A</v>
      </c>
      <c r="L413" s="61" t="s">
        <v>65</v>
      </c>
    </row>
    <row r="414" spans="1:12" x14ac:dyDescent="0.2">
      <c r="A414" s="56" t="s">
        <v>337</v>
      </c>
      <c r="B414" s="133">
        <f>VLOOKUP(FLOOR(B413/4,1)*4+1,calendario,2)</f>
        <v>0.7083333333333337</v>
      </c>
      <c r="C414" s="58"/>
      <c r="D414" s="162"/>
      <c r="E414" s="163"/>
      <c r="F414" s="58"/>
      <c r="G414" s="68"/>
      <c r="H414" s="68"/>
      <c r="I414" s="68"/>
      <c r="J414" s="68"/>
      <c r="K414" s="69"/>
      <c r="L414" s="68"/>
    </row>
    <row r="415" spans="1:12" x14ac:dyDescent="0.2">
      <c r="A415" s="56" t="s">
        <v>338</v>
      </c>
      <c r="B415" s="70">
        <f>VLOOKUP(B413,calendario,3)</f>
        <v>2</v>
      </c>
      <c r="C415" s="58"/>
      <c r="D415" s="150"/>
      <c r="E415" s="164"/>
      <c r="F415" s="58"/>
      <c r="G415" s="68"/>
      <c r="H415" s="68"/>
      <c r="I415" s="68"/>
      <c r="J415" s="68"/>
      <c r="K415" s="69"/>
      <c r="L415" s="68"/>
    </row>
    <row r="416" spans="1:12" x14ac:dyDescent="0.2">
      <c r="A416" s="56" t="s">
        <v>36</v>
      </c>
      <c r="B416" s="70" t="str">
        <f>VLOOKUP(B426,squadre,2,FALSE)</f>
        <v>2nd Division</v>
      </c>
      <c r="C416" s="58"/>
      <c r="D416" s="150"/>
      <c r="E416" s="164"/>
      <c r="F416" s="58"/>
      <c r="G416" s="68"/>
      <c r="H416" s="68"/>
      <c r="I416" s="68"/>
      <c r="J416" s="68"/>
      <c r="K416" s="69"/>
      <c r="L416" s="68"/>
    </row>
    <row r="417" spans="1:12" x14ac:dyDescent="0.2">
      <c r="A417" s="56" t="s">
        <v>340</v>
      </c>
      <c r="B417" s="72">
        <v>42833</v>
      </c>
      <c r="C417" s="58"/>
      <c r="D417" s="150"/>
      <c r="E417" s="164"/>
      <c r="F417" s="58"/>
      <c r="G417" s="68"/>
      <c r="H417" s="68"/>
      <c r="I417" s="68"/>
      <c r="J417" s="68"/>
      <c r="K417" s="69"/>
      <c r="L417" s="68"/>
    </row>
    <row r="418" spans="1:12" x14ac:dyDescent="0.2">
      <c r="A418" s="73"/>
      <c r="B418" s="74"/>
      <c r="C418" s="58"/>
      <c r="D418" s="150"/>
      <c r="E418" s="164"/>
      <c r="F418" s="58"/>
      <c r="G418" s="69"/>
      <c r="H418" s="69"/>
      <c r="I418" s="69"/>
      <c r="J418" s="69"/>
      <c r="K418" s="69"/>
      <c r="L418" s="69"/>
    </row>
    <row r="419" spans="1:12" x14ac:dyDescent="0.2">
      <c r="A419" s="56" t="s">
        <v>341</v>
      </c>
      <c r="B419" s="75" t="str">
        <f>VLOOKUP(B413,calendario,9)</f>
        <v>C.C.Carso</v>
      </c>
      <c r="C419" s="58"/>
      <c r="D419" s="150"/>
      <c r="E419" s="164"/>
      <c r="F419" s="58"/>
      <c r="G419" s="68"/>
      <c r="H419" s="68"/>
      <c r="I419" s="68"/>
      <c r="J419" s="68"/>
      <c r="K419" s="69"/>
      <c r="L419" s="68"/>
    </row>
    <row r="420" spans="1:12" x14ac:dyDescent="0.2">
      <c r="A420" s="56" t="s">
        <v>342</v>
      </c>
      <c r="B420" s="105"/>
      <c r="C420" s="58"/>
      <c r="D420" s="150"/>
      <c r="E420" s="164"/>
      <c r="F420" s="58"/>
      <c r="G420" s="68"/>
      <c r="H420" s="68"/>
      <c r="I420" s="68"/>
      <c r="J420" s="68"/>
      <c r="K420" s="69"/>
      <c r="L420" s="68"/>
    </row>
    <row r="421" spans="1:12" x14ac:dyDescent="0.2">
      <c r="A421" s="73"/>
      <c r="B421" s="74"/>
      <c r="C421" s="58"/>
      <c r="D421" s="150"/>
      <c r="E421" s="164"/>
      <c r="F421" s="58"/>
      <c r="G421" s="68"/>
      <c r="H421" s="68"/>
      <c r="I421" s="68"/>
      <c r="J421" s="68"/>
      <c r="K421" s="69"/>
      <c r="L421" s="68"/>
    </row>
    <row r="422" spans="1:12" x14ac:dyDescent="0.2">
      <c r="A422" s="56" t="s">
        <v>343</v>
      </c>
      <c r="B422" s="105"/>
      <c r="C422" s="58"/>
      <c r="D422" s="150"/>
      <c r="E422" s="164"/>
      <c r="F422" s="58"/>
      <c r="G422" s="68"/>
      <c r="H422" s="68"/>
      <c r="I422" s="68"/>
      <c r="J422" s="68"/>
      <c r="K422" s="69"/>
      <c r="L422" s="68"/>
    </row>
    <row r="423" spans="1:12" x14ac:dyDescent="0.2">
      <c r="A423" s="56" t="s">
        <v>344</v>
      </c>
      <c r="B423" s="105"/>
      <c r="C423" s="58"/>
      <c r="D423" s="150"/>
      <c r="E423" s="164"/>
      <c r="F423" s="58"/>
      <c r="G423" s="68"/>
      <c r="H423" s="68"/>
      <c r="I423" s="68"/>
      <c r="J423" s="68"/>
      <c r="K423" s="69"/>
      <c r="L423" s="68"/>
    </row>
    <row r="424" spans="1:12" x14ac:dyDescent="0.2">
      <c r="A424" s="56" t="s">
        <v>345</v>
      </c>
      <c r="B424" s="105"/>
      <c r="C424" s="58"/>
      <c r="D424" s="165"/>
      <c r="E424" s="166"/>
      <c r="F424" s="58"/>
      <c r="G424" s="68"/>
      <c r="H424" s="68"/>
      <c r="I424" s="68"/>
      <c r="J424" s="68"/>
      <c r="K424" s="69"/>
      <c r="L424" s="68"/>
    </row>
    <row r="425" spans="1:12" x14ac:dyDescent="0.2">
      <c r="A425" s="55"/>
      <c r="B425" s="55"/>
      <c r="D425" s="55"/>
      <c r="E425" s="55"/>
      <c r="F425" s="71"/>
      <c r="G425" s="68"/>
      <c r="H425" s="69"/>
      <c r="I425" s="68"/>
      <c r="J425" s="68"/>
      <c r="K425" s="68"/>
      <c r="L425" s="68"/>
    </row>
    <row r="426" spans="1:12" x14ac:dyDescent="0.2">
      <c r="A426" s="77" t="s">
        <v>346</v>
      </c>
      <c r="B426" s="78" t="str">
        <f>VLOOKUP(B413,calendario,5)</f>
        <v>CMM TRieste</v>
      </c>
      <c r="C426" s="79"/>
      <c r="D426" s="77" t="s">
        <v>347</v>
      </c>
      <c r="E426" s="78" t="str">
        <f>VLOOKUP(B413,calendario,6)</f>
        <v>C.C.Firenze A</v>
      </c>
      <c r="F426" s="6"/>
      <c r="G426" s="69"/>
      <c r="H426" s="69"/>
      <c r="I426" s="69"/>
      <c r="J426" s="69"/>
      <c r="K426" s="69"/>
      <c r="L426" s="69"/>
    </row>
    <row r="427" spans="1:12" x14ac:dyDescent="0.2">
      <c r="A427" s="56" t="s">
        <v>348</v>
      </c>
      <c r="B427" s="56" t="s">
        <v>349</v>
      </c>
      <c r="C427" s="73"/>
      <c r="D427" s="56" t="s">
        <v>348</v>
      </c>
      <c r="E427" s="56" t="s">
        <v>349</v>
      </c>
      <c r="F427" s="80"/>
      <c r="G427" s="69"/>
      <c r="H427" s="69"/>
      <c r="I427" s="69"/>
      <c r="J427" s="69"/>
      <c r="K427" s="69"/>
      <c r="L427" s="69"/>
    </row>
    <row r="428" spans="1:12" x14ac:dyDescent="0.2">
      <c r="A428" s="81">
        <f>VLOOKUP(B426,squadre,3,FALSE)</f>
        <v>1</v>
      </c>
      <c r="B428" s="70" t="str">
        <f>VLOOKUP(B426,squadre,4,FALSE)</f>
        <v>Carlo Bigaglia</v>
      </c>
      <c r="C428" s="69"/>
      <c r="D428" s="81">
        <f>VLOOKUP(E426,squadre,3,FALSE)</f>
        <v>1</v>
      </c>
      <c r="E428" s="70" t="str">
        <f>VLOOKUP(E426,squadre,4,FALSE)</f>
        <v>Pinzauti</v>
      </c>
      <c r="F428" s="58"/>
      <c r="G428" s="69"/>
      <c r="H428" s="69"/>
      <c r="I428" s="69"/>
      <c r="J428" s="69"/>
      <c r="K428" s="69"/>
      <c r="L428" s="69"/>
    </row>
    <row r="429" spans="1:12" x14ac:dyDescent="0.2">
      <c r="A429" s="81">
        <f>VLOOKUP(B426,squadre,5,FALSE)</f>
        <v>3</v>
      </c>
      <c r="B429" s="70" t="str">
        <f>VLOOKUP(B426,squadre,6,FALSE)</f>
        <v>Andrea Falconer</v>
      </c>
      <c r="C429" s="69"/>
      <c r="D429" s="81">
        <f>VLOOKUP(E426,squadre,5,FALSE)</f>
        <v>2</v>
      </c>
      <c r="E429" s="70" t="str">
        <f>VLOOKUP(E426,squadre,6,FALSE)</f>
        <v>Menichetti</v>
      </c>
      <c r="F429" s="58"/>
      <c r="G429" s="69"/>
      <c r="H429" s="69"/>
      <c r="I429" s="69"/>
      <c r="J429" s="69"/>
      <c r="K429" s="69"/>
      <c r="L429" s="69"/>
    </row>
    <row r="430" spans="1:12" x14ac:dyDescent="0.2">
      <c r="A430" s="81">
        <f>VLOOKUP(B426,squadre,7,FALSE)</f>
        <v>5</v>
      </c>
      <c r="B430" s="70" t="str">
        <f>VLOOKUP(B426,squadre,8,FALSE)</f>
        <v>Matteo Benetton</v>
      </c>
      <c r="C430" s="69"/>
      <c r="D430" s="81">
        <f>VLOOKUP(E426,squadre,7,FALSE)</f>
        <v>3</v>
      </c>
      <c r="E430" s="70" t="str">
        <f>VLOOKUP(E426,squadre,8,FALSE)</f>
        <v>Galli</v>
      </c>
      <c r="F430" s="58"/>
      <c r="G430" s="69"/>
      <c r="H430" s="69"/>
      <c r="I430" s="69"/>
      <c r="J430" s="69"/>
      <c r="K430" s="69"/>
      <c r="L430" s="69"/>
    </row>
    <row r="431" spans="1:12" x14ac:dyDescent="0.2">
      <c r="A431" s="81">
        <f>VLOOKUP(B426,squadre,9,FALSE)</f>
        <v>6</v>
      </c>
      <c r="B431" s="70" t="str">
        <f>VLOOKUP(B426,squadre,10,FALSE)</f>
        <v>Marco De Colombani</v>
      </c>
      <c r="C431" s="69"/>
      <c r="D431" s="81">
        <f>VLOOKUP(E426,squadre,9,FALSE)</f>
        <v>5</v>
      </c>
      <c r="E431" s="70" t="str">
        <f>VLOOKUP(E426,squadre,10,FALSE)</f>
        <v>Spighi</v>
      </c>
      <c r="F431" s="58"/>
      <c r="G431" s="69"/>
      <c r="H431" s="69"/>
      <c r="I431" s="69"/>
      <c r="J431" s="69"/>
      <c r="K431" s="69"/>
      <c r="L431" s="69"/>
    </row>
    <row r="432" spans="1:12" x14ac:dyDescent="0.2">
      <c r="A432" s="81">
        <f>VLOOKUP(B426,squadre,11,FALSE)</f>
        <v>7</v>
      </c>
      <c r="B432" s="70" t="str">
        <f>VLOOKUP(B426,squadre,12,FALSE)</f>
        <v>Bigaglia Enrico</v>
      </c>
      <c r="C432" s="69"/>
      <c r="D432" s="81">
        <f>VLOOKUP(E426,squadre,11,FALSE)</f>
        <v>7</v>
      </c>
      <c r="E432" s="70" t="str">
        <f>VLOOKUP(E426,squadre,12,FALSE)</f>
        <v>Bellini</v>
      </c>
      <c r="F432" s="58"/>
      <c r="G432" s="69"/>
      <c r="H432" s="69"/>
      <c r="I432" s="69"/>
      <c r="J432" s="69"/>
      <c r="K432" s="69"/>
      <c r="L432" s="69"/>
    </row>
    <row r="433" spans="1:12" x14ac:dyDescent="0.2">
      <c r="A433" s="81">
        <f>VLOOKUP(B426,squadre,13,FALSE)</f>
        <v>8</v>
      </c>
      <c r="B433" s="70" t="str">
        <f>VLOOKUP(B426,squadre,14,FALSE)</f>
        <v>Rocco Bon</v>
      </c>
      <c r="C433" s="69"/>
      <c r="D433" s="81">
        <f>VLOOKUP(E426,squadre,13,FALSE)</f>
        <v>8</v>
      </c>
      <c r="E433" s="70" t="str">
        <f>VLOOKUP(E426,squadre,14,FALSE)</f>
        <v>Chiti</v>
      </c>
      <c r="F433" s="58"/>
      <c r="G433" s="69"/>
      <c r="H433" s="69"/>
      <c r="I433" s="69"/>
      <c r="J433" s="69"/>
      <c r="K433" s="69"/>
      <c r="L433" s="69"/>
    </row>
    <row r="434" spans="1:12" x14ac:dyDescent="0.2">
      <c r="A434" s="81">
        <f>VLOOKUP(B426,squadre,15,FALSE)</f>
        <v>9</v>
      </c>
      <c r="B434" s="70" t="str">
        <f>VLOOKUP(B426,squadre,16,FALSE)</f>
        <v>Tobia Esopi</v>
      </c>
      <c r="C434" s="69"/>
      <c r="D434" s="81">
        <f>VLOOKUP(E426,squadre,15,FALSE)</f>
        <v>10</v>
      </c>
      <c r="E434" s="70" t="str">
        <f>VLOOKUP(E426,squadre,16,FALSE)</f>
        <v>Cicatiello</v>
      </c>
      <c r="F434" s="58"/>
      <c r="G434" s="69"/>
      <c r="H434" s="69"/>
      <c r="I434" s="69"/>
      <c r="J434" s="69"/>
      <c r="K434" s="69"/>
      <c r="L434" s="69"/>
    </row>
    <row r="435" spans="1:12" x14ac:dyDescent="0.2">
      <c r="A435" s="81">
        <f>VLOOKUP(B426,squadre,17,FALSE)</f>
        <v>13</v>
      </c>
      <c r="B435" s="70" t="str">
        <f>VLOOKUP(B426,squadre,18,FALSE)</f>
        <v>Stefano Rugo</v>
      </c>
      <c r="C435" s="69"/>
      <c r="D435" s="81">
        <f>VLOOKUP(E426,squadre,17,FALSE)</f>
        <v>0</v>
      </c>
      <c r="E435" s="70">
        <f>VLOOKUP(E426,squadre,18,FALSE)</f>
        <v>0</v>
      </c>
      <c r="F435" s="58"/>
      <c r="G435" s="69"/>
      <c r="H435" s="69"/>
      <c r="I435" s="69"/>
      <c r="J435" s="69"/>
      <c r="K435" s="69"/>
      <c r="L435" s="69"/>
    </row>
    <row r="436" spans="1:12" x14ac:dyDescent="0.2">
      <c r="A436" s="81">
        <f>VLOOKUP(B426,squadre,19,FALSE)</f>
        <v>0</v>
      </c>
      <c r="B436" s="70">
        <f>VLOOKUP(B426,squadre,20,FALSE)</f>
        <v>0</v>
      </c>
      <c r="C436" s="69"/>
      <c r="D436" s="81">
        <f>VLOOKUP(E426,squadre,19,FALSE)</f>
        <v>0</v>
      </c>
      <c r="E436" s="70">
        <f>VLOOKUP(E426,squadre,20,FALSE)</f>
        <v>0</v>
      </c>
      <c r="F436" s="58"/>
      <c r="G436" s="69"/>
      <c r="H436" s="69"/>
      <c r="I436" s="69"/>
      <c r="J436" s="69"/>
      <c r="K436" s="69"/>
      <c r="L436" s="69"/>
    </row>
    <row r="437" spans="1:12" x14ac:dyDescent="0.2">
      <c r="A437" s="81">
        <f>VLOOKUP(B426,squadre,21,FALSE)</f>
        <v>0</v>
      </c>
      <c r="B437" s="70">
        <f>VLOOKUP(B426,squadre,22,FALSE)</f>
        <v>0</v>
      </c>
      <c r="C437" s="69"/>
      <c r="D437" s="81">
        <f>VLOOKUP(E426,squadre,21,FALSE)</f>
        <v>0</v>
      </c>
      <c r="E437" s="70">
        <f>VLOOKUP(E426,squadre,22,FALSE)</f>
        <v>0</v>
      </c>
      <c r="F437" s="58"/>
      <c r="G437" s="69"/>
      <c r="H437" s="69"/>
      <c r="I437" s="69"/>
      <c r="J437" s="69"/>
      <c r="K437" s="69"/>
      <c r="L437" s="69"/>
    </row>
    <row r="438" spans="1:12" x14ac:dyDescent="0.2">
      <c r="A438" s="83"/>
      <c r="B438" s="74"/>
      <c r="C438" s="69"/>
      <c r="D438" s="83"/>
      <c r="E438" s="74"/>
      <c r="F438" s="58"/>
      <c r="G438" s="69"/>
      <c r="H438" s="69"/>
      <c r="I438" s="69"/>
      <c r="J438" s="69"/>
      <c r="K438" s="69"/>
      <c r="L438" s="69"/>
    </row>
    <row r="439" spans="1:12" x14ac:dyDescent="0.2">
      <c r="A439" s="55"/>
      <c r="B439" s="55"/>
      <c r="C439" s="55"/>
      <c r="D439" s="55"/>
      <c r="E439" s="55"/>
      <c r="F439" s="71"/>
      <c r="G439" s="69"/>
      <c r="H439" s="69"/>
      <c r="I439" s="69"/>
      <c r="J439" s="69"/>
      <c r="K439" s="69"/>
      <c r="L439" s="69"/>
    </row>
    <row r="440" spans="1:12" x14ac:dyDescent="0.2">
      <c r="A440" s="77" t="s">
        <v>352</v>
      </c>
      <c r="B440" s="78" t="str">
        <f>B426</f>
        <v>CMM TRieste</v>
      </c>
      <c r="C440" s="84"/>
      <c r="D440" s="84"/>
      <c r="E440" s="78" t="str">
        <f>E426</f>
        <v>C.C.Firenze A</v>
      </c>
      <c r="F440" s="71"/>
      <c r="G440" s="69"/>
      <c r="H440" s="69"/>
      <c r="I440" s="69"/>
      <c r="J440" s="69"/>
      <c r="K440" s="69"/>
      <c r="L440" s="69"/>
    </row>
    <row r="441" spans="1:12" x14ac:dyDescent="0.2">
      <c r="A441" s="56" t="s">
        <v>353</v>
      </c>
      <c r="B441" s="68"/>
      <c r="C441" s="14"/>
      <c r="D441" s="71"/>
      <c r="E441" s="68"/>
      <c r="F441" s="58"/>
      <c r="G441" s="69"/>
      <c r="H441" s="69"/>
      <c r="I441" s="69"/>
      <c r="J441" s="69"/>
      <c r="K441" s="69"/>
      <c r="L441" s="69"/>
    </row>
    <row r="442" spans="1:12" x14ac:dyDescent="0.2">
      <c r="A442" s="56" t="s">
        <v>354</v>
      </c>
      <c r="B442" s="68"/>
      <c r="C442" s="14"/>
      <c r="D442" s="71"/>
      <c r="E442" s="68"/>
      <c r="F442" s="58"/>
      <c r="G442" s="69"/>
      <c r="H442" s="69"/>
      <c r="I442" s="69"/>
      <c r="J442" s="69"/>
      <c r="K442" s="69"/>
      <c r="L442" s="69"/>
    </row>
    <row r="443" spans="1:12" x14ac:dyDescent="0.2">
      <c r="A443" s="56" t="s">
        <v>355</v>
      </c>
      <c r="B443" s="69"/>
      <c r="C443" s="14"/>
      <c r="D443" s="71"/>
      <c r="E443" s="69"/>
      <c r="F443" s="58"/>
      <c r="G443" s="69"/>
      <c r="H443" s="69"/>
      <c r="I443" s="69"/>
      <c r="J443" s="69"/>
      <c r="K443" s="69"/>
      <c r="L443" s="69"/>
    </row>
    <row r="444" spans="1:12" x14ac:dyDescent="0.2">
      <c r="A444" s="56" t="s">
        <v>356</v>
      </c>
      <c r="B444" s="69"/>
      <c r="C444" s="14"/>
      <c r="D444" s="71"/>
      <c r="E444" s="69"/>
      <c r="F444" s="58"/>
      <c r="G444" s="69"/>
      <c r="H444" s="69"/>
      <c r="I444" s="69"/>
      <c r="J444" s="69"/>
      <c r="K444" s="69"/>
      <c r="L444" s="69"/>
    </row>
    <row r="445" spans="1:12" ht="15.75" x14ac:dyDescent="0.25">
      <c r="A445" s="85" t="s">
        <v>357</v>
      </c>
      <c r="B445" s="86">
        <v>1</v>
      </c>
      <c r="C445" s="87"/>
      <c r="D445" s="88"/>
      <c r="E445" s="86">
        <v>5</v>
      </c>
      <c r="F445" s="58"/>
      <c r="G445" s="69"/>
      <c r="H445" s="69"/>
      <c r="I445" s="69"/>
      <c r="J445" s="69"/>
      <c r="K445" s="69"/>
      <c r="L445" s="69"/>
    </row>
    <row r="446" spans="1:12" x14ac:dyDescent="0.2">
      <c r="A446" s="89"/>
      <c r="B446" s="8"/>
      <c r="E446" s="55"/>
      <c r="F446" s="71"/>
      <c r="G446" s="69"/>
      <c r="H446" s="69"/>
      <c r="I446" s="69"/>
      <c r="J446" s="69"/>
      <c r="K446" s="69"/>
      <c r="L446" s="69"/>
    </row>
    <row r="447" spans="1:12" x14ac:dyDescent="0.2">
      <c r="A447" s="56" t="s">
        <v>358</v>
      </c>
      <c r="B447" s="69"/>
      <c r="C447" s="14"/>
      <c r="F447" s="71"/>
      <c r="G447" s="69"/>
      <c r="H447" s="69"/>
      <c r="I447" s="69"/>
      <c r="J447" s="69"/>
      <c r="K447" s="69"/>
      <c r="L447" s="69"/>
    </row>
    <row r="448" spans="1:12" x14ac:dyDescent="0.2">
      <c r="A448" s="55"/>
      <c r="B448" s="55"/>
      <c r="G448" s="55"/>
      <c r="H448" s="55"/>
      <c r="I448" s="55"/>
      <c r="J448" s="55"/>
      <c r="K448" s="55"/>
      <c r="L448" s="55"/>
    </row>
    <row r="449" spans="1:12" x14ac:dyDescent="0.2">
      <c r="A449" s="28" t="s">
        <v>341</v>
      </c>
      <c r="B449" s="3"/>
      <c r="D449" s="28" t="s">
        <v>342</v>
      </c>
      <c r="E449" s="3"/>
      <c r="G449" s="28" t="s">
        <v>359</v>
      </c>
      <c r="H449" s="3"/>
      <c r="K449" s="28" t="s">
        <v>360</v>
      </c>
      <c r="L449" s="3"/>
    </row>
    <row r="450" spans="1:12" x14ac:dyDescent="0.2">
      <c r="B450" s="55"/>
      <c r="E450" s="55"/>
      <c r="H450" s="55"/>
      <c r="L450" s="55"/>
    </row>
    <row r="451" spans="1:12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ht="45" x14ac:dyDescent="0.6">
      <c r="A452" s="170" t="s">
        <v>331</v>
      </c>
      <c r="B452" s="160"/>
      <c r="C452" s="160"/>
      <c r="D452" s="160"/>
      <c r="E452" s="160"/>
      <c r="F452" s="52" t="s">
        <v>332</v>
      </c>
      <c r="G452" s="53"/>
      <c r="H452" s="53"/>
      <c r="I452" s="53"/>
      <c r="J452" s="53"/>
      <c r="K452" s="169" t="s">
        <v>333</v>
      </c>
      <c r="L452" s="160"/>
    </row>
    <row r="453" spans="1:12" x14ac:dyDescent="0.2">
      <c r="A453" s="8"/>
      <c r="B453" s="8"/>
      <c r="C453" s="55"/>
      <c r="D453" s="8"/>
      <c r="E453" s="8"/>
      <c r="F453" s="55"/>
      <c r="G453" s="8"/>
      <c r="H453" s="8"/>
      <c r="I453" s="8"/>
      <c r="J453" s="8"/>
      <c r="K453" s="8"/>
      <c r="L453" s="8"/>
    </row>
    <row r="454" spans="1:12" x14ac:dyDescent="0.2">
      <c r="A454" s="56" t="s">
        <v>19</v>
      </c>
      <c r="B454" s="90">
        <f>B413+4</f>
        <v>46</v>
      </c>
      <c r="C454" s="58"/>
      <c r="D454" s="167" t="s">
        <v>334</v>
      </c>
      <c r="E454" s="168"/>
      <c r="F454" s="60">
        <f>B454</f>
        <v>46</v>
      </c>
      <c r="G454" s="61" t="s">
        <v>335</v>
      </c>
      <c r="H454" s="62">
        <f>B467</f>
        <v>0</v>
      </c>
      <c r="I454" s="167" t="s">
        <v>336</v>
      </c>
      <c r="J454" s="168"/>
      <c r="K454" s="62">
        <f>E467</f>
        <v>0</v>
      </c>
      <c r="L454" s="61" t="s">
        <v>65</v>
      </c>
    </row>
    <row r="455" spans="1:12" x14ac:dyDescent="0.2">
      <c r="A455" s="56" t="s">
        <v>337</v>
      </c>
      <c r="B455" s="133">
        <f>VLOOKUP(FLOOR(B454/4,1)*4+1,calendario,2)</f>
        <v>0.72916666666666707</v>
      </c>
      <c r="C455" s="58"/>
      <c r="D455" s="162"/>
      <c r="E455" s="163"/>
      <c r="F455" s="58"/>
      <c r="G455" s="68"/>
      <c r="H455" s="68"/>
      <c r="I455" s="68"/>
      <c r="J455" s="68"/>
      <c r="K455" s="69"/>
      <c r="L455" s="68"/>
    </row>
    <row r="456" spans="1:12" x14ac:dyDescent="0.2">
      <c r="A456" s="56" t="s">
        <v>338</v>
      </c>
      <c r="B456" s="70">
        <f>VLOOKUP(B454,calendario,3)</f>
        <v>2</v>
      </c>
      <c r="C456" s="58"/>
      <c r="D456" s="150"/>
      <c r="E456" s="164"/>
      <c r="F456" s="58"/>
      <c r="G456" s="68"/>
      <c r="H456" s="68"/>
      <c r="I456" s="68"/>
      <c r="J456" s="68"/>
      <c r="K456" s="69"/>
      <c r="L456" s="68"/>
    </row>
    <row r="457" spans="1:12" x14ac:dyDescent="0.2">
      <c r="A457" s="56" t="s">
        <v>36</v>
      </c>
      <c r="B457" s="70" t="e">
        <f>VLOOKUP(B467,squadre,2,FALSE)</f>
        <v>#N/A</v>
      </c>
      <c r="C457" s="58"/>
      <c r="D457" s="150"/>
      <c r="E457" s="164"/>
      <c r="F457" s="58"/>
      <c r="G457" s="68"/>
      <c r="H457" s="68"/>
      <c r="I457" s="68"/>
      <c r="J457" s="68"/>
      <c r="K457" s="69"/>
      <c r="L457" s="68"/>
    </row>
    <row r="458" spans="1:12" x14ac:dyDescent="0.2">
      <c r="A458" s="56" t="s">
        <v>340</v>
      </c>
      <c r="B458" s="72">
        <v>42833</v>
      </c>
      <c r="C458" s="58"/>
      <c r="D458" s="150"/>
      <c r="E458" s="164"/>
      <c r="F458" s="58"/>
      <c r="G458" s="68"/>
      <c r="H458" s="68"/>
      <c r="I458" s="68"/>
      <c r="J458" s="68"/>
      <c r="K458" s="69"/>
      <c r="L458" s="68"/>
    </row>
    <row r="459" spans="1:12" x14ac:dyDescent="0.2">
      <c r="A459" s="73"/>
      <c r="B459" s="74"/>
      <c r="C459" s="58"/>
      <c r="D459" s="150"/>
      <c r="E459" s="164"/>
      <c r="F459" s="58"/>
      <c r="G459" s="69"/>
      <c r="H459" s="69"/>
      <c r="I459" s="69"/>
      <c r="J459" s="69"/>
      <c r="K459" s="69"/>
      <c r="L459" s="69"/>
    </row>
    <row r="460" spans="1:12" x14ac:dyDescent="0.2">
      <c r="A460" s="56" t="s">
        <v>341</v>
      </c>
      <c r="B460" s="75">
        <f>VLOOKUP(B454,calendario,9)</f>
        <v>0</v>
      </c>
      <c r="C460" s="58"/>
      <c r="D460" s="150"/>
      <c r="E460" s="164"/>
      <c r="F460" s="58"/>
      <c r="G460" s="68"/>
      <c r="H460" s="68"/>
      <c r="I460" s="68"/>
      <c r="J460" s="68"/>
      <c r="K460" s="69"/>
      <c r="L460" s="68"/>
    </row>
    <row r="461" spans="1:12" x14ac:dyDescent="0.2">
      <c r="A461" s="56" t="s">
        <v>342</v>
      </c>
      <c r="B461" s="105"/>
      <c r="C461" s="58"/>
      <c r="D461" s="150"/>
      <c r="E461" s="164"/>
      <c r="F461" s="58"/>
      <c r="G461" s="68"/>
      <c r="H461" s="68"/>
      <c r="I461" s="68"/>
      <c r="J461" s="68"/>
      <c r="K461" s="69"/>
      <c r="L461" s="68"/>
    </row>
    <row r="462" spans="1:12" x14ac:dyDescent="0.2">
      <c r="A462" s="73"/>
      <c r="B462" s="74"/>
      <c r="C462" s="58"/>
      <c r="D462" s="150"/>
      <c r="E462" s="164"/>
      <c r="F462" s="58"/>
      <c r="G462" s="68"/>
      <c r="H462" s="68"/>
      <c r="I462" s="68"/>
      <c r="J462" s="68"/>
      <c r="K462" s="69"/>
      <c r="L462" s="68"/>
    </row>
    <row r="463" spans="1:12" x14ac:dyDescent="0.2">
      <c r="A463" s="56" t="s">
        <v>343</v>
      </c>
      <c r="B463" s="105"/>
      <c r="C463" s="58"/>
      <c r="D463" s="150"/>
      <c r="E463" s="164"/>
      <c r="F463" s="58"/>
      <c r="G463" s="68"/>
      <c r="H463" s="68"/>
      <c r="I463" s="68"/>
      <c r="J463" s="68"/>
      <c r="K463" s="69"/>
      <c r="L463" s="68"/>
    </row>
    <row r="464" spans="1:12" x14ac:dyDescent="0.2">
      <c r="A464" s="56" t="s">
        <v>344</v>
      </c>
      <c r="B464" s="105"/>
      <c r="C464" s="58"/>
      <c r="D464" s="150"/>
      <c r="E464" s="164"/>
      <c r="F464" s="58"/>
      <c r="G464" s="68"/>
      <c r="H464" s="68"/>
      <c r="I464" s="68"/>
      <c r="J464" s="68"/>
      <c r="K464" s="69"/>
      <c r="L464" s="68"/>
    </row>
    <row r="465" spans="1:12" x14ac:dyDescent="0.2">
      <c r="A465" s="56" t="s">
        <v>345</v>
      </c>
      <c r="B465" s="105"/>
      <c r="C465" s="58"/>
      <c r="D465" s="165"/>
      <c r="E465" s="166"/>
      <c r="F465" s="58"/>
      <c r="G465" s="68"/>
      <c r="H465" s="68"/>
      <c r="I465" s="68"/>
      <c r="J465" s="68"/>
      <c r="K465" s="69"/>
      <c r="L465" s="68"/>
    </row>
    <row r="466" spans="1:12" x14ac:dyDescent="0.2">
      <c r="A466" s="55"/>
      <c r="B466" s="55"/>
      <c r="D466" s="55"/>
      <c r="E466" s="55"/>
      <c r="F466" s="71"/>
      <c r="G466" s="68"/>
      <c r="H466" s="69"/>
      <c r="I466" s="68"/>
      <c r="J466" s="68"/>
      <c r="K466" s="68"/>
      <c r="L466" s="68"/>
    </row>
    <row r="467" spans="1:12" x14ac:dyDescent="0.2">
      <c r="A467" s="77" t="s">
        <v>346</v>
      </c>
      <c r="B467" s="78">
        <f>VLOOKUP(B454,calendario,5)</f>
        <v>0</v>
      </c>
      <c r="C467" s="79"/>
      <c r="D467" s="77" t="s">
        <v>347</v>
      </c>
      <c r="E467" s="78">
        <f>VLOOKUP(B454,calendario,6)</f>
        <v>0</v>
      </c>
      <c r="F467" s="6"/>
      <c r="G467" s="69"/>
      <c r="H467" s="69"/>
      <c r="I467" s="69"/>
      <c r="J467" s="69"/>
      <c r="K467" s="69"/>
      <c r="L467" s="69"/>
    </row>
    <row r="468" spans="1:12" x14ac:dyDescent="0.2">
      <c r="A468" s="56" t="s">
        <v>348</v>
      </c>
      <c r="B468" s="56" t="s">
        <v>349</v>
      </c>
      <c r="C468" s="73"/>
      <c r="D468" s="56" t="s">
        <v>348</v>
      </c>
      <c r="E468" s="56" t="s">
        <v>349</v>
      </c>
      <c r="F468" s="80"/>
      <c r="G468" s="69"/>
      <c r="H468" s="69"/>
      <c r="I468" s="69"/>
      <c r="J468" s="69"/>
      <c r="K468" s="69"/>
      <c r="L468" s="69"/>
    </row>
    <row r="469" spans="1:12" x14ac:dyDescent="0.2">
      <c r="A469" s="81" t="e">
        <f>VLOOKUP(B467,squadre,3,FALSE)</f>
        <v>#N/A</v>
      </c>
      <c r="B469" s="70" t="e">
        <f>VLOOKUP(B467,squadre,4,FALSE)</f>
        <v>#N/A</v>
      </c>
      <c r="C469" s="69"/>
      <c r="D469" s="81" t="e">
        <f>VLOOKUP(E467,squadre,3,FALSE)</f>
        <v>#N/A</v>
      </c>
      <c r="E469" s="70" t="e">
        <f>VLOOKUP(E467,squadre,4,FALSE)</f>
        <v>#N/A</v>
      </c>
      <c r="F469" s="58"/>
      <c r="G469" s="69"/>
      <c r="H469" s="69"/>
      <c r="I469" s="69"/>
      <c r="J469" s="69"/>
      <c r="K469" s="69"/>
      <c r="L469" s="69"/>
    </row>
    <row r="470" spans="1:12" x14ac:dyDescent="0.2">
      <c r="A470" s="81" t="e">
        <f>VLOOKUP(B467,squadre,5,FALSE)</f>
        <v>#N/A</v>
      </c>
      <c r="B470" s="70" t="e">
        <f>VLOOKUP(B467,squadre,6,FALSE)</f>
        <v>#N/A</v>
      </c>
      <c r="C470" s="69"/>
      <c r="D470" s="81" t="e">
        <f>VLOOKUP(E467,squadre,5,FALSE)</f>
        <v>#N/A</v>
      </c>
      <c r="E470" s="70" t="e">
        <f>VLOOKUP(E467,squadre,6,FALSE)</f>
        <v>#N/A</v>
      </c>
      <c r="F470" s="58"/>
      <c r="G470" s="69"/>
      <c r="H470" s="69"/>
      <c r="I470" s="69"/>
      <c r="J470" s="69"/>
      <c r="K470" s="69"/>
      <c r="L470" s="69"/>
    </row>
    <row r="471" spans="1:12" x14ac:dyDescent="0.2">
      <c r="A471" s="81" t="e">
        <f>VLOOKUP(B467,squadre,7,FALSE)</f>
        <v>#N/A</v>
      </c>
      <c r="B471" s="70" t="e">
        <f>VLOOKUP(B467,squadre,8,FALSE)</f>
        <v>#N/A</v>
      </c>
      <c r="C471" s="69"/>
      <c r="D471" s="81" t="e">
        <f>VLOOKUP(E467,squadre,7,FALSE)</f>
        <v>#N/A</v>
      </c>
      <c r="E471" s="70" t="e">
        <f>VLOOKUP(E467,squadre,8,FALSE)</f>
        <v>#N/A</v>
      </c>
      <c r="F471" s="58"/>
      <c r="G471" s="69"/>
      <c r="H471" s="69"/>
      <c r="I471" s="69"/>
      <c r="J471" s="69"/>
      <c r="K471" s="69"/>
      <c r="L471" s="69"/>
    </row>
    <row r="472" spans="1:12" x14ac:dyDescent="0.2">
      <c r="A472" s="81" t="e">
        <f>VLOOKUP(B467,squadre,9,FALSE)</f>
        <v>#N/A</v>
      </c>
      <c r="B472" s="70" t="e">
        <f>VLOOKUP(B467,squadre,10,FALSE)</f>
        <v>#N/A</v>
      </c>
      <c r="C472" s="69"/>
      <c r="D472" s="81" t="e">
        <f>VLOOKUP(E467,squadre,9,FALSE)</f>
        <v>#N/A</v>
      </c>
      <c r="E472" s="70" t="e">
        <f>VLOOKUP(E467,squadre,10,FALSE)</f>
        <v>#N/A</v>
      </c>
      <c r="F472" s="58"/>
      <c r="G472" s="69"/>
      <c r="H472" s="69"/>
      <c r="I472" s="69"/>
      <c r="J472" s="69"/>
      <c r="K472" s="69"/>
      <c r="L472" s="69"/>
    </row>
    <row r="473" spans="1:12" x14ac:dyDescent="0.2">
      <c r="A473" s="81" t="e">
        <f>VLOOKUP(B467,squadre,11,FALSE)</f>
        <v>#N/A</v>
      </c>
      <c r="B473" s="70" t="e">
        <f>VLOOKUP(B467,squadre,12,FALSE)</f>
        <v>#N/A</v>
      </c>
      <c r="C473" s="69"/>
      <c r="D473" s="81" t="e">
        <f>VLOOKUP(E467,squadre,11,FALSE)</f>
        <v>#N/A</v>
      </c>
      <c r="E473" s="70" t="e">
        <f>VLOOKUP(E467,squadre,12,FALSE)</f>
        <v>#N/A</v>
      </c>
      <c r="F473" s="58"/>
      <c r="G473" s="69"/>
      <c r="H473" s="69"/>
      <c r="I473" s="69"/>
      <c r="J473" s="69"/>
      <c r="K473" s="69"/>
      <c r="L473" s="69"/>
    </row>
    <row r="474" spans="1:12" x14ac:dyDescent="0.2">
      <c r="A474" s="81" t="e">
        <f>VLOOKUP(B467,squadre,13,FALSE)</f>
        <v>#N/A</v>
      </c>
      <c r="B474" s="70" t="e">
        <f>VLOOKUP(B467,squadre,14,FALSE)</f>
        <v>#N/A</v>
      </c>
      <c r="C474" s="69"/>
      <c r="D474" s="81" t="e">
        <f>VLOOKUP(E467,squadre,13,FALSE)</f>
        <v>#N/A</v>
      </c>
      <c r="E474" s="70" t="e">
        <f>VLOOKUP(E467,squadre,14,FALSE)</f>
        <v>#N/A</v>
      </c>
      <c r="F474" s="58"/>
      <c r="G474" s="69"/>
      <c r="H474" s="69"/>
      <c r="I474" s="69"/>
      <c r="J474" s="69"/>
      <c r="K474" s="69"/>
      <c r="L474" s="69"/>
    </row>
    <row r="475" spans="1:12" x14ac:dyDescent="0.2">
      <c r="A475" s="81" t="e">
        <f>VLOOKUP(B467,squadre,15,FALSE)</f>
        <v>#N/A</v>
      </c>
      <c r="B475" s="70" t="e">
        <f>VLOOKUP(B467,squadre,16,FALSE)</f>
        <v>#N/A</v>
      </c>
      <c r="C475" s="69"/>
      <c r="D475" s="81" t="e">
        <f>VLOOKUP(E467,squadre,15,FALSE)</f>
        <v>#N/A</v>
      </c>
      <c r="E475" s="70" t="e">
        <f>VLOOKUP(E467,squadre,16,FALSE)</f>
        <v>#N/A</v>
      </c>
      <c r="F475" s="58"/>
      <c r="G475" s="69"/>
      <c r="H475" s="69"/>
      <c r="I475" s="69"/>
      <c r="J475" s="69"/>
      <c r="K475" s="69"/>
      <c r="L475" s="69"/>
    </row>
    <row r="476" spans="1:12" x14ac:dyDescent="0.2">
      <c r="A476" s="81" t="e">
        <f>VLOOKUP(B467,squadre,17,FALSE)</f>
        <v>#N/A</v>
      </c>
      <c r="B476" s="70" t="e">
        <f>VLOOKUP(B467,squadre,18,FALSE)</f>
        <v>#N/A</v>
      </c>
      <c r="C476" s="69"/>
      <c r="D476" s="81" t="e">
        <f>VLOOKUP(E467,squadre,17,FALSE)</f>
        <v>#N/A</v>
      </c>
      <c r="E476" s="70" t="e">
        <f>VLOOKUP(E467,squadre,18,FALSE)</f>
        <v>#N/A</v>
      </c>
      <c r="F476" s="58"/>
      <c r="G476" s="69"/>
      <c r="H476" s="69"/>
      <c r="I476" s="69"/>
      <c r="J476" s="69"/>
      <c r="K476" s="69"/>
      <c r="L476" s="69"/>
    </row>
    <row r="477" spans="1:12" x14ac:dyDescent="0.2">
      <c r="A477" s="81" t="e">
        <f>VLOOKUP(B467,squadre,19,FALSE)</f>
        <v>#N/A</v>
      </c>
      <c r="B477" s="70" t="e">
        <f>VLOOKUP(B467,squadre,20,FALSE)</f>
        <v>#N/A</v>
      </c>
      <c r="C477" s="69"/>
      <c r="D477" s="81" t="e">
        <f>VLOOKUP(E467,squadre,19,FALSE)</f>
        <v>#N/A</v>
      </c>
      <c r="E477" s="70" t="e">
        <f>VLOOKUP(E467,squadre,20,FALSE)</f>
        <v>#N/A</v>
      </c>
      <c r="F477" s="58"/>
      <c r="G477" s="69"/>
      <c r="H477" s="69"/>
      <c r="I477" s="69"/>
      <c r="J477" s="69"/>
      <c r="K477" s="69"/>
      <c r="L477" s="69"/>
    </row>
    <row r="478" spans="1:12" x14ac:dyDescent="0.2">
      <c r="A478" s="81" t="e">
        <f>VLOOKUP(B467,squadre,21,FALSE)</f>
        <v>#N/A</v>
      </c>
      <c r="B478" s="70" t="e">
        <f>VLOOKUP(B467,squadre,22,FALSE)</f>
        <v>#N/A</v>
      </c>
      <c r="C478" s="69"/>
      <c r="D478" s="81" t="e">
        <f>VLOOKUP(E467,squadre,21,FALSE)</f>
        <v>#N/A</v>
      </c>
      <c r="E478" s="70" t="e">
        <f>VLOOKUP(E467,squadre,22,FALSE)</f>
        <v>#N/A</v>
      </c>
      <c r="F478" s="58"/>
      <c r="G478" s="69"/>
      <c r="H478" s="69"/>
      <c r="I478" s="69"/>
      <c r="J478" s="69"/>
      <c r="K478" s="69"/>
      <c r="L478" s="69"/>
    </row>
    <row r="479" spans="1:12" x14ac:dyDescent="0.2">
      <c r="A479" s="83"/>
      <c r="B479" s="74"/>
      <c r="C479" s="69"/>
      <c r="D479" s="83"/>
      <c r="E479" s="74"/>
      <c r="F479" s="58"/>
      <c r="G479" s="69"/>
      <c r="H479" s="69"/>
      <c r="I479" s="69"/>
      <c r="J479" s="69"/>
      <c r="K479" s="69"/>
      <c r="L479" s="69"/>
    </row>
    <row r="480" spans="1:12" x14ac:dyDescent="0.2">
      <c r="A480" s="55"/>
      <c r="B480" s="55"/>
      <c r="C480" s="55"/>
      <c r="D480" s="55"/>
      <c r="E480" s="55"/>
      <c r="F480" s="71"/>
      <c r="G480" s="69"/>
      <c r="H480" s="69"/>
      <c r="I480" s="69"/>
      <c r="J480" s="69"/>
      <c r="K480" s="69"/>
      <c r="L480" s="69"/>
    </row>
    <row r="481" spans="1:12" x14ac:dyDescent="0.2">
      <c r="A481" s="77" t="s">
        <v>352</v>
      </c>
      <c r="B481" s="78">
        <f>B467</f>
        <v>0</v>
      </c>
      <c r="C481" s="84"/>
      <c r="D481" s="84"/>
      <c r="E481" s="78">
        <f>E467</f>
        <v>0</v>
      </c>
      <c r="F481" s="71"/>
      <c r="G481" s="69"/>
      <c r="H481" s="69"/>
      <c r="I481" s="69"/>
      <c r="J481" s="69"/>
      <c r="K481" s="69"/>
      <c r="L481" s="69"/>
    </row>
    <row r="482" spans="1:12" x14ac:dyDescent="0.2">
      <c r="A482" s="56" t="s">
        <v>353</v>
      </c>
      <c r="B482" s="68"/>
      <c r="C482" s="14"/>
      <c r="D482" s="71"/>
      <c r="E482" s="68"/>
      <c r="F482" s="58"/>
      <c r="G482" s="69"/>
      <c r="H482" s="69"/>
      <c r="I482" s="69"/>
      <c r="J482" s="69"/>
      <c r="K482" s="69"/>
      <c r="L482" s="69"/>
    </row>
    <row r="483" spans="1:12" x14ac:dyDescent="0.2">
      <c r="A483" s="56" t="s">
        <v>354</v>
      </c>
      <c r="B483" s="68"/>
      <c r="C483" s="14"/>
      <c r="D483" s="71"/>
      <c r="E483" s="68"/>
      <c r="F483" s="58"/>
      <c r="G483" s="69"/>
      <c r="H483" s="69"/>
      <c r="I483" s="69"/>
      <c r="J483" s="69"/>
      <c r="K483" s="69"/>
      <c r="L483" s="69"/>
    </row>
    <row r="484" spans="1:12" x14ac:dyDescent="0.2">
      <c r="A484" s="56" t="s">
        <v>355</v>
      </c>
      <c r="B484" s="69"/>
      <c r="C484" s="14"/>
      <c r="D484" s="71"/>
      <c r="E484" s="69"/>
      <c r="F484" s="58"/>
      <c r="G484" s="69"/>
      <c r="H484" s="69"/>
      <c r="I484" s="69"/>
      <c r="J484" s="69"/>
      <c r="K484" s="69"/>
      <c r="L484" s="69"/>
    </row>
    <row r="485" spans="1:12" x14ac:dyDescent="0.2">
      <c r="A485" s="56" t="s">
        <v>356</v>
      </c>
      <c r="B485" s="69"/>
      <c r="C485" s="14"/>
      <c r="D485" s="71"/>
      <c r="E485" s="69"/>
      <c r="F485" s="58"/>
      <c r="G485" s="69"/>
      <c r="H485" s="69"/>
      <c r="I485" s="69"/>
      <c r="J485" s="69"/>
      <c r="K485" s="69"/>
      <c r="L485" s="69"/>
    </row>
    <row r="486" spans="1:12" ht="15.75" x14ac:dyDescent="0.25">
      <c r="A486" s="85" t="s">
        <v>357</v>
      </c>
      <c r="B486" s="86"/>
      <c r="C486" s="87"/>
      <c r="D486" s="88"/>
      <c r="E486" s="86"/>
      <c r="F486" s="58"/>
      <c r="G486" s="69"/>
      <c r="H486" s="69"/>
      <c r="I486" s="69"/>
      <c r="J486" s="69"/>
      <c r="K486" s="69"/>
      <c r="L486" s="69"/>
    </row>
    <row r="487" spans="1:12" x14ac:dyDescent="0.2">
      <c r="A487" s="89"/>
      <c r="B487" s="8"/>
      <c r="E487" s="55"/>
      <c r="F487" s="71"/>
      <c r="G487" s="69"/>
      <c r="H487" s="69"/>
      <c r="I487" s="69"/>
      <c r="J487" s="69"/>
      <c r="K487" s="69"/>
      <c r="L487" s="69"/>
    </row>
    <row r="488" spans="1:12" x14ac:dyDescent="0.2">
      <c r="A488" s="56" t="s">
        <v>358</v>
      </c>
      <c r="B488" s="69"/>
      <c r="C488" s="14"/>
      <c r="F488" s="71"/>
      <c r="G488" s="69"/>
      <c r="H488" s="69"/>
      <c r="I488" s="69"/>
      <c r="J488" s="69"/>
      <c r="K488" s="69"/>
      <c r="L488" s="69"/>
    </row>
    <row r="489" spans="1:12" x14ac:dyDescent="0.2">
      <c r="A489" s="55"/>
      <c r="B489" s="55"/>
      <c r="G489" s="55"/>
      <c r="H489" s="55"/>
      <c r="I489" s="55"/>
      <c r="J489" s="55"/>
      <c r="K489" s="55"/>
      <c r="L489" s="55"/>
    </row>
    <row r="490" spans="1:12" x14ac:dyDescent="0.2">
      <c r="A490" s="28" t="s">
        <v>341</v>
      </c>
      <c r="B490" s="3"/>
      <c r="D490" s="28" t="s">
        <v>342</v>
      </c>
      <c r="E490" s="3"/>
      <c r="G490" s="28" t="s">
        <v>359</v>
      </c>
      <c r="H490" s="3"/>
      <c r="K490" s="28" t="s">
        <v>360</v>
      </c>
      <c r="L490" s="3"/>
    </row>
    <row r="491" spans="1:12" x14ac:dyDescent="0.2">
      <c r="B491" s="55"/>
      <c r="E491" s="55"/>
      <c r="H491" s="55"/>
      <c r="L491" s="55"/>
    </row>
    <row r="492" spans="1:12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ht="45" x14ac:dyDescent="0.6">
      <c r="A493" s="170" t="s">
        <v>331</v>
      </c>
      <c r="B493" s="160"/>
      <c r="C493" s="160"/>
      <c r="D493" s="160"/>
      <c r="E493" s="160"/>
      <c r="F493" s="52" t="s">
        <v>332</v>
      </c>
      <c r="G493" s="53"/>
      <c r="H493" s="53"/>
      <c r="I493" s="53"/>
      <c r="J493" s="53"/>
      <c r="K493" s="169" t="s">
        <v>333</v>
      </c>
      <c r="L493" s="160"/>
    </row>
    <row r="494" spans="1:12" x14ac:dyDescent="0.2">
      <c r="A494" s="8"/>
      <c r="B494" s="8"/>
      <c r="C494" s="55"/>
      <c r="D494" s="8"/>
      <c r="E494" s="8"/>
      <c r="F494" s="55"/>
      <c r="G494" s="8"/>
      <c r="H494" s="8"/>
      <c r="I494" s="8"/>
      <c r="J494" s="8"/>
      <c r="K494" s="8"/>
      <c r="L494" s="8"/>
    </row>
    <row r="495" spans="1:12" x14ac:dyDescent="0.2">
      <c r="A495" s="56" t="s">
        <v>19</v>
      </c>
      <c r="B495" s="90">
        <f>B454+4</f>
        <v>50</v>
      </c>
      <c r="C495" s="58"/>
      <c r="D495" s="167" t="s">
        <v>334</v>
      </c>
      <c r="E495" s="168"/>
      <c r="F495" s="60">
        <f>B495</f>
        <v>50</v>
      </c>
      <c r="G495" s="61" t="s">
        <v>335</v>
      </c>
      <c r="H495" s="62" t="str">
        <f>B508</f>
        <v>ArenzanoX</v>
      </c>
      <c r="I495" s="167" t="s">
        <v>336</v>
      </c>
      <c r="J495" s="168"/>
      <c r="K495" s="62" t="str">
        <f>E508</f>
        <v>C. EUR</v>
      </c>
      <c r="L495" s="61" t="s">
        <v>65</v>
      </c>
    </row>
    <row r="496" spans="1:12" x14ac:dyDescent="0.2">
      <c r="A496" s="56" t="s">
        <v>337</v>
      </c>
      <c r="B496" s="133">
        <f>VLOOKUP(FLOOR(B495/4,1)*4+1,calendario,2)</f>
        <v>0.75000000000000044</v>
      </c>
      <c r="C496" s="58"/>
      <c r="D496" s="162"/>
      <c r="E496" s="163"/>
      <c r="F496" s="58"/>
      <c r="G496" s="68"/>
      <c r="H496" s="68"/>
      <c r="I496" s="68"/>
      <c r="J496" s="68"/>
      <c r="K496" s="69"/>
      <c r="L496" s="68"/>
    </row>
    <row r="497" spans="1:12" x14ac:dyDescent="0.2">
      <c r="A497" s="56" t="s">
        <v>338</v>
      </c>
      <c r="B497" s="70">
        <f>VLOOKUP(B495,calendario,3)</f>
        <v>2</v>
      </c>
      <c r="C497" s="58"/>
      <c r="D497" s="150"/>
      <c r="E497" s="164"/>
      <c r="F497" s="58"/>
      <c r="G497" s="68"/>
      <c r="H497" s="68"/>
      <c r="I497" s="68"/>
      <c r="J497" s="68"/>
      <c r="K497" s="69"/>
      <c r="L497" s="68"/>
    </row>
    <row r="498" spans="1:12" x14ac:dyDescent="0.2">
      <c r="A498" s="56" t="s">
        <v>36</v>
      </c>
      <c r="B498" s="70" t="str">
        <f>VLOOKUP(B508,squadre,2,FALSE)</f>
        <v>1st Division</v>
      </c>
      <c r="C498" s="58"/>
      <c r="D498" s="150"/>
      <c r="E498" s="164"/>
      <c r="F498" s="58"/>
      <c r="G498" s="68"/>
      <c r="H498" s="68"/>
      <c r="I498" s="68"/>
      <c r="J498" s="68"/>
      <c r="K498" s="69"/>
      <c r="L498" s="68"/>
    </row>
    <row r="499" spans="1:12" x14ac:dyDescent="0.2">
      <c r="A499" s="56" t="s">
        <v>340</v>
      </c>
      <c r="B499" s="72">
        <v>42833</v>
      </c>
      <c r="C499" s="58"/>
      <c r="D499" s="150"/>
      <c r="E499" s="164"/>
      <c r="F499" s="58"/>
      <c r="G499" s="68"/>
      <c r="H499" s="68"/>
      <c r="I499" s="68"/>
      <c r="J499" s="68"/>
      <c r="K499" s="69"/>
      <c r="L499" s="68"/>
    </row>
    <row r="500" spans="1:12" x14ac:dyDescent="0.2">
      <c r="A500" s="73"/>
      <c r="B500" s="74"/>
      <c r="C500" s="58"/>
      <c r="D500" s="150"/>
      <c r="E500" s="164"/>
      <c r="F500" s="58"/>
      <c r="G500" s="69"/>
      <c r="H500" s="69"/>
      <c r="I500" s="69"/>
      <c r="J500" s="69"/>
      <c r="K500" s="69"/>
      <c r="L500" s="69"/>
    </row>
    <row r="501" spans="1:12" x14ac:dyDescent="0.2">
      <c r="A501" s="56" t="s">
        <v>341</v>
      </c>
      <c r="B501" s="75" t="str">
        <f>VLOOKUP(B495,calendario,9)</f>
        <v>C.C.Firenze A</v>
      </c>
      <c r="C501" s="58"/>
      <c r="D501" s="150"/>
      <c r="E501" s="164"/>
      <c r="F501" s="58"/>
      <c r="G501" s="68"/>
      <c r="H501" s="68"/>
      <c r="I501" s="68"/>
      <c r="J501" s="68"/>
      <c r="K501" s="69"/>
      <c r="L501" s="68"/>
    </row>
    <row r="502" spans="1:12" x14ac:dyDescent="0.2">
      <c r="A502" s="56" t="s">
        <v>342</v>
      </c>
      <c r="B502" s="105"/>
      <c r="C502" s="58"/>
      <c r="D502" s="150"/>
      <c r="E502" s="164"/>
      <c r="F502" s="58"/>
      <c r="G502" s="68"/>
      <c r="H502" s="68"/>
      <c r="I502" s="68"/>
      <c r="J502" s="68"/>
      <c r="K502" s="69"/>
      <c r="L502" s="68"/>
    </row>
    <row r="503" spans="1:12" x14ac:dyDescent="0.2">
      <c r="A503" s="73"/>
      <c r="B503" s="74"/>
      <c r="C503" s="58"/>
      <c r="D503" s="150"/>
      <c r="E503" s="164"/>
      <c r="F503" s="58"/>
      <c r="G503" s="68"/>
      <c r="H503" s="68"/>
      <c r="I503" s="68"/>
      <c r="J503" s="68"/>
      <c r="K503" s="69"/>
      <c r="L503" s="68"/>
    </row>
    <row r="504" spans="1:12" x14ac:dyDescent="0.2">
      <c r="A504" s="56" t="s">
        <v>343</v>
      </c>
      <c r="B504" s="105"/>
      <c r="C504" s="58"/>
      <c r="D504" s="150"/>
      <c r="E504" s="164"/>
      <c r="F504" s="58"/>
      <c r="G504" s="68"/>
      <c r="H504" s="68"/>
      <c r="I504" s="68"/>
      <c r="J504" s="68"/>
      <c r="K504" s="69"/>
      <c r="L504" s="68"/>
    </row>
    <row r="505" spans="1:12" x14ac:dyDescent="0.2">
      <c r="A505" s="56" t="s">
        <v>344</v>
      </c>
      <c r="B505" s="105"/>
      <c r="C505" s="58"/>
      <c r="D505" s="150"/>
      <c r="E505" s="164"/>
      <c r="F505" s="58"/>
      <c r="G505" s="68"/>
      <c r="H505" s="68"/>
      <c r="I505" s="68"/>
      <c r="J505" s="68"/>
      <c r="K505" s="69"/>
      <c r="L505" s="68"/>
    </row>
    <row r="506" spans="1:12" x14ac:dyDescent="0.2">
      <c r="A506" s="56" t="s">
        <v>345</v>
      </c>
      <c r="B506" s="105"/>
      <c r="C506" s="58"/>
      <c r="D506" s="165"/>
      <c r="E506" s="166"/>
      <c r="F506" s="58"/>
      <c r="G506" s="68"/>
      <c r="H506" s="68"/>
      <c r="I506" s="68"/>
      <c r="J506" s="68"/>
      <c r="K506" s="69"/>
      <c r="L506" s="68"/>
    </row>
    <row r="507" spans="1:12" x14ac:dyDescent="0.2">
      <c r="A507" s="55"/>
      <c r="B507" s="55"/>
      <c r="D507" s="55"/>
      <c r="E507" s="55"/>
      <c r="F507" s="71"/>
      <c r="G507" s="68"/>
      <c r="H507" s="69"/>
      <c r="I507" s="68"/>
      <c r="J507" s="68"/>
      <c r="K507" s="68"/>
      <c r="L507" s="68"/>
    </row>
    <row r="508" spans="1:12" x14ac:dyDescent="0.2">
      <c r="A508" s="77" t="s">
        <v>346</v>
      </c>
      <c r="B508" s="78" t="str">
        <f>VLOOKUP(B495,calendario,5)</f>
        <v>ArenzanoX</v>
      </c>
      <c r="C508" s="79"/>
      <c r="D508" s="77" t="s">
        <v>347</v>
      </c>
      <c r="E508" s="78" t="str">
        <f>VLOOKUP(B495,calendario,6)</f>
        <v>C. EUR</v>
      </c>
      <c r="F508" s="6"/>
      <c r="G508" s="69"/>
      <c r="H508" s="69"/>
      <c r="I508" s="69"/>
      <c r="J508" s="69"/>
      <c r="K508" s="69"/>
      <c r="L508" s="69"/>
    </row>
    <row r="509" spans="1:12" x14ac:dyDescent="0.2">
      <c r="A509" s="56" t="s">
        <v>348</v>
      </c>
      <c r="B509" s="56" t="s">
        <v>349</v>
      </c>
      <c r="C509" s="73"/>
      <c r="D509" s="56" t="s">
        <v>348</v>
      </c>
      <c r="E509" s="56" t="s">
        <v>349</v>
      </c>
      <c r="F509" s="80"/>
      <c r="G509" s="69"/>
      <c r="H509" s="69"/>
      <c r="I509" s="69"/>
      <c r="J509" s="69"/>
      <c r="K509" s="69"/>
      <c r="L509" s="69"/>
    </row>
    <row r="510" spans="1:12" x14ac:dyDescent="0.2">
      <c r="A510" s="81">
        <f>VLOOKUP(B508,squadre,3,FALSE)</f>
        <v>7</v>
      </c>
      <c r="B510" s="70" t="str">
        <f>VLOOKUP(B508,squadre,4,FALSE)</f>
        <v>Gianmarco Guarnera</v>
      </c>
      <c r="C510" s="69"/>
      <c r="D510" s="81">
        <f>VLOOKUP(E508,squadre,3,FALSE)</f>
        <v>1</v>
      </c>
      <c r="E510" s="70" t="str">
        <f>VLOOKUP(E508,squadre,4,FALSE)</f>
        <v>Filippo Marchesi</v>
      </c>
      <c r="F510" s="58"/>
      <c r="G510" s="69"/>
      <c r="H510" s="69"/>
      <c r="I510" s="69"/>
      <c r="J510" s="69"/>
      <c r="K510" s="69"/>
      <c r="L510" s="69"/>
    </row>
    <row r="511" spans="1:12" x14ac:dyDescent="0.2">
      <c r="A511" s="81">
        <f>VLOOKUP(B508,squadre,5,FALSE)</f>
        <v>2</v>
      </c>
      <c r="B511" s="70" t="str">
        <f>VLOOKUP(B508,squadre,6,FALSE)</f>
        <v>Alessio Roveta</v>
      </c>
      <c r="C511" s="69"/>
      <c r="D511" s="81">
        <f>VLOOKUP(E508,squadre,5,FALSE)</f>
        <v>2</v>
      </c>
      <c r="E511" s="70" t="str">
        <f>VLOOKUP(E508,squadre,6,FALSE)</f>
        <v>Enrico Siani</v>
      </c>
      <c r="F511" s="58"/>
      <c r="G511" s="69"/>
      <c r="H511" s="69"/>
      <c r="I511" s="69"/>
      <c r="J511" s="69"/>
      <c r="K511" s="69"/>
      <c r="L511" s="69"/>
    </row>
    <row r="512" spans="1:12" x14ac:dyDescent="0.2">
      <c r="A512" s="81">
        <f>VLOOKUP(B508,squadre,7,FALSE)</f>
        <v>0</v>
      </c>
      <c r="B512" s="70">
        <f>VLOOKUP(B508,squadre,8,FALSE)</f>
        <v>0</v>
      </c>
      <c r="C512" s="69"/>
      <c r="D512" s="81">
        <f>VLOOKUP(E508,squadre,7,FALSE)</f>
        <v>5</v>
      </c>
      <c r="E512" s="70" t="str">
        <f>VLOOKUP(E508,squadre,8,FALSE)</f>
        <v>Giacomo Maffia</v>
      </c>
      <c r="F512" s="58"/>
      <c r="G512" s="69"/>
      <c r="H512" s="69"/>
      <c r="I512" s="69"/>
      <c r="J512" s="69"/>
      <c r="K512" s="69"/>
      <c r="L512" s="69"/>
    </row>
    <row r="513" spans="1:12" x14ac:dyDescent="0.2">
      <c r="A513" s="81">
        <f>VLOOKUP(B508,squadre,9,FALSE)</f>
        <v>4</v>
      </c>
      <c r="B513" s="70" t="str">
        <f>VLOOKUP(B508,squadre,10,FALSE)</f>
        <v>Aldo De Giorgi</v>
      </c>
      <c r="C513" s="69"/>
      <c r="D513" s="81">
        <f>VLOOKUP(E508,squadre,9,FALSE)</f>
        <v>6</v>
      </c>
      <c r="E513" s="70" t="str">
        <f>VLOOKUP(E508,squadre,10,FALSE)</f>
        <v>Luca Cinelli</v>
      </c>
      <c r="F513" s="58"/>
      <c r="G513" s="69"/>
      <c r="H513" s="69"/>
      <c r="I513" s="69"/>
      <c r="J513" s="69"/>
      <c r="K513" s="69"/>
      <c r="L513" s="69"/>
    </row>
    <row r="514" spans="1:12" x14ac:dyDescent="0.2">
      <c r="A514" s="81">
        <f>VLOOKUP(B508,squadre,11,FALSE)</f>
        <v>0</v>
      </c>
      <c r="B514" s="70">
        <f>VLOOKUP(B508,squadre,12,FALSE)</f>
        <v>0</v>
      </c>
      <c r="C514" s="69"/>
      <c r="D514" s="81">
        <f>VLOOKUP(E508,squadre,11,FALSE)</f>
        <v>8</v>
      </c>
      <c r="E514" s="70" t="str">
        <f>VLOOKUP(E508,squadre,12,FALSE)</f>
        <v>Paolo Zifferero</v>
      </c>
      <c r="F514" s="58"/>
      <c r="G514" s="69"/>
      <c r="H514" s="69"/>
      <c r="I514" s="69"/>
      <c r="J514" s="69"/>
      <c r="K514" s="69"/>
      <c r="L514" s="69"/>
    </row>
    <row r="515" spans="1:12" x14ac:dyDescent="0.2">
      <c r="A515" s="81">
        <f>VLOOKUP(B508,squadre,13,FALSE)</f>
        <v>0</v>
      </c>
      <c r="B515" s="70">
        <f>VLOOKUP(B508,squadre,14,FALSE)</f>
        <v>0</v>
      </c>
      <c r="C515" s="69"/>
      <c r="D515" s="81">
        <f>VLOOKUP(E508,squadre,13,FALSE)</f>
        <v>7</v>
      </c>
      <c r="E515" s="70" t="str">
        <f>VLOOKUP(E508,squadre,14,FALSE)</f>
        <v>Gianmarco Palladino</v>
      </c>
      <c r="F515" s="58"/>
      <c r="G515" s="69"/>
      <c r="H515" s="69"/>
      <c r="I515" s="69"/>
      <c r="J515" s="69"/>
      <c r="K515" s="69"/>
      <c r="L515" s="69"/>
    </row>
    <row r="516" spans="1:12" x14ac:dyDescent="0.2">
      <c r="A516" s="81">
        <f>VLOOKUP(B508,squadre,15,FALSE)</f>
        <v>5</v>
      </c>
      <c r="B516" s="70" t="str">
        <f>VLOOKUP(B508,squadre,16,FALSE)</f>
        <v>Jairo Peset Lopez</v>
      </c>
      <c r="C516" s="69"/>
      <c r="D516" s="81">
        <f>VLOOKUP(E508,squadre,15,FALSE)</f>
        <v>9</v>
      </c>
      <c r="E516" s="70" t="str">
        <f>VLOOKUP(E508,squadre,16,FALSE)</f>
        <v>Daniele Maffia</v>
      </c>
      <c r="F516" s="58"/>
      <c r="G516" s="69"/>
      <c r="H516" s="69"/>
      <c r="I516" s="69"/>
      <c r="J516" s="69"/>
      <c r="K516" s="69"/>
      <c r="L516" s="69"/>
    </row>
    <row r="517" spans="1:12" x14ac:dyDescent="0.2">
      <c r="A517" s="81">
        <f>VLOOKUP(B508,squadre,17,FALSE)</f>
        <v>1</v>
      </c>
      <c r="B517" s="70" t="str">
        <f>VLOOKUP(B508,squadre,18,FALSE)</f>
        <v>Alejandro Martinez Gomez</v>
      </c>
      <c r="C517" s="69"/>
      <c r="D517" s="81">
        <f>VLOOKUP(E508,squadre,17,FALSE)</f>
        <v>11</v>
      </c>
      <c r="E517" s="70" t="str">
        <f>VLOOKUP(E508,squadre,18,FALSE)</f>
        <v>Gianmaria Lombardo</v>
      </c>
      <c r="F517" s="58"/>
      <c r="G517" s="69"/>
      <c r="H517" s="69"/>
      <c r="I517" s="69"/>
      <c r="J517" s="69"/>
      <c r="K517" s="69"/>
      <c r="L517" s="69"/>
    </row>
    <row r="518" spans="1:12" x14ac:dyDescent="0.2">
      <c r="A518" s="81">
        <f>VLOOKUP(B508,squadre,19,FALSE)</f>
        <v>9</v>
      </c>
      <c r="B518" s="70" t="str">
        <f>VLOOKUP(B508,squadre,20,FALSE)</f>
        <v>Stefano Monte</v>
      </c>
      <c r="C518" s="69"/>
      <c r="D518" s="81">
        <f>VLOOKUP(E508,squadre,19,FALSE)</f>
        <v>0</v>
      </c>
      <c r="E518" s="70">
        <f>VLOOKUP(E508,squadre,20,FALSE)</f>
        <v>0</v>
      </c>
      <c r="F518" s="58"/>
      <c r="G518" s="69"/>
      <c r="H518" s="69"/>
      <c r="I518" s="69"/>
      <c r="J518" s="69"/>
      <c r="K518" s="69"/>
      <c r="L518" s="69"/>
    </row>
    <row r="519" spans="1:12" x14ac:dyDescent="0.2">
      <c r="A519" s="81">
        <f>VLOOKUP(B508,squadre,21,FALSE)</f>
        <v>10</v>
      </c>
      <c r="B519" s="70" t="str">
        <f>VLOOKUP(B508,squadre,22,FALSE)</f>
        <v>Eugenio Patrone</v>
      </c>
      <c r="C519" s="69"/>
      <c r="D519" s="81">
        <f>VLOOKUP(E508,squadre,21,FALSE)</f>
        <v>0</v>
      </c>
      <c r="E519" s="70">
        <f>VLOOKUP(E508,squadre,22,FALSE)</f>
        <v>0</v>
      </c>
      <c r="F519" s="58"/>
      <c r="G519" s="69"/>
      <c r="H519" s="69"/>
      <c r="I519" s="69"/>
      <c r="J519" s="69"/>
      <c r="K519" s="69"/>
      <c r="L519" s="69"/>
    </row>
    <row r="520" spans="1:12" x14ac:dyDescent="0.2">
      <c r="A520" s="83"/>
      <c r="B520" s="74"/>
      <c r="C520" s="69"/>
      <c r="D520" s="83"/>
      <c r="E520" s="74"/>
      <c r="F520" s="58"/>
      <c r="G520" s="69"/>
      <c r="H520" s="69"/>
      <c r="I520" s="69"/>
      <c r="J520" s="69"/>
      <c r="K520" s="69"/>
      <c r="L520" s="69"/>
    </row>
    <row r="521" spans="1:12" x14ac:dyDescent="0.2">
      <c r="A521" s="55"/>
      <c r="B521" s="55"/>
      <c r="C521" s="55"/>
      <c r="D521" s="55"/>
      <c r="E521" s="55"/>
      <c r="F521" s="71"/>
      <c r="G521" s="69"/>
      <c r="H521" s="69"/>
      <c r="I521" s="69"/>
      <c r="J521" s="69"/>
      <c r="K521" s="69"/>
      <c r="L521" s="69"/>
    </row>
    <row r="522" spans="1:12" x14ac:dyDescent="0.2">
      <c r="A522" s="77" t="s">
        <v>352</v>
      </c>
      <c r="B522" s="78" t="str">
        <f>B508</f>
        <v>ArenzanoX</v>
      </c>
      <c r="C522" s="84"/>
      <c r="D522" s="84"/>
      <c r="E522" s="78" t="str">
        <f>E508</f>
        <v>C. EUR</v>
      </c>
      <c r="F522" s="71"/>
      <c r="G522" s="69"/>
      <c r="H522" s="69"/>
      <c r="I522" s="69"/>
      <c r="J522" s="69"/>
      <c r="K522" s="69"/>
      <c r="L522" s="69"/>
    </row>
    <row r="523" spans="1:12" x14ac:dyDescent="0.2">
      <c r="A523" s="56" t="s">
        <v>353</v>
      </c>
      <c r="B523" s="68"/>
      <c r="C523" s="14"/>
      <c r="D523" s="71"/>
      <c r="E523" s="68"/>
      <c r="F523" s="58"/>
      <c r="G523" s="69"/>
      <c r="H523" s="69"/>
      <c r="I523" s="69"/>
      <c r="J523" s="69"/>
      <c r="K523" s="69"/>
      <c r="L523" s="69"/>
    </row>
    <row r="524" spans="1:12" x14ac:dyDescent="0.2">
      <c r="A524" s="56" t="s">
        <v>354</v>
      </c>
      <c r="B524" s="68"/>
      <c r="C524" s="14"/>
      <c r="D524" s="71"/>
      <c r="E524" s="68"/>
      <c r="F524" s="58"/>
      <c r="G524" s="69"/>
      <c r="H524" s="69"/>
      <c r="I524" s="69"/>
      <c r="J524" s="69"/>
      <c r="K524" s="69"/>
      <c r="L524" s="69"/>
    </row>
    <row r="525" spans="1:12" x14ac:dyDescent="0.2">
      <c r="A525" s="56" t="s">
        <v>355</v>
      </c>
      <c r="B525" s="69"/>
      <c r="C525" s="14"/>
      <c r="D525" s="71"/>
      <c r="E525" s="69"/>
      <c r="F525" s="58"/>
      <c r="G525" s="69"/>
      <c r="H525" s="69"/>
      <c r="I525" s="69"/>
      <c r="J525" s="69"/>
      <c r="K525" s="69"/>
      <c r="L525" s="69"/>
    </row>
    <row r="526" spans="1:12" x14ac:dyDescent="0.2">
      <c r="A526" s="56" t="s">
        <v>356</v>
      </c>
      <c r="B526" s="69"/>
      <c r="C526" s="14"/>
      <c r="D526" s="71"/>
      <c r="E526" s="69"/>
      <c r="F526" s="58"/>
      <c r="G526" s="69"/>
      <c r="H526" s="69"/>
      <c r="I526" s="69"/>
      <c r="J526" s="69"/>
      <c r="K526" s="69"/>
      <c r="L526" s="69"/>
    </row>
    <row r="527" spans="1:12" ht="15.75" x14ac:dyDescent="0.25">
      <c r="A527" s="85" t="s">
        <v>357</v>
      </c>
      <c r="B527" s="86">
        <v>4</v>
      </c>
      <c r="C527" s="87"/>
      <c r="D527" s="88"/>
      <c r="E527" s="86">
        <v>0</v>
      </c>
      <c r="F527" s="58"/>
      <c r="G527" s="69"/>
      <c r="H527" s="69"/>
      <c r="I527" s="69"/>
      <c r="J527" s="69"/>
      <c r="K527" s="69"/>
      <c r="L527" s="69"/>
    </row>
    <row r="528" spans="1:12" x14ac:dyDescent="0.2">
      <c r="A528" s="89"/>
      <c r="B528" s="8"/>
      <c r="E528" s="55"/>
      <c r="F528" s="71"/>
      <c r="G528" s="69"/>
      <c r="H528" s="69"/>
      <c r="I528" s="69"/>
      <c r="J528" s="69"/>
      <c r="K528" s="69"/>
      <c r="L528" s="69"/>
    </row>
    <row r="529" spans="1:12" x14ac:dyDescent="0.2">
      <c r="A529" s="56" t="s">
        <v>358</v>
      </c>
      <c r="B529" s="69"/>
      <c r="C529" s="14"/>
      <c r="F529" s="71"/>
      <c r="G529" s="69"/>
      <c r="H529" s="69"/>
      <c r="I529" s="69"/>
      <c r="J529" s="69"/>
      <c r="K529" s="69"/>
      <c r="L529" s="69"/>
    </row>
    <row r="530" spans="1:12" x14ac:dyDescent="0.2">
      <c r="A530" s="55"/>
      <c r="B530" s="55"/>
      <c r="G530" s="55"/>
      <c r="H530" s="55"/>
      <c r="I530" s="55"/>
      <c r="J530" s="55"/>
      <c r="K530" s="55"/>
      <c r="L530" s="55"/>
    </row>
    <row r="531" spans="1:12" x14ac:dyDescent="0.2">
      <c r="A531" s="28" t="s">
        <v>341</v>
      </c>
      <c r="B531" s="3"/>
      <c r="D531" s="28" t="s">
        <v>342</v>
      </c>
      <c r="E531" s="3"/>
      <c r="G531" s="28" t="s">
        <v>359</v>
      </c>
      <c r="H531" s="3"/>
      <c r="K531" s="28" t="s">
        <v>360</v>
      </c>
      <c r="L531" s="3"/>
    </row>
    <row r="532" spans="1:12" x14ac:dyDescent="0.2">
      <c r="B532" s="55"/>
      <c r="E532" s="55"/>
      <c r="H532" s="55"/>
      <c r="L532" s="55"/>
    </row>
    <row r="533" spans="1:12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ht="45" x14ac:dyDescent="0.6">
      <c r="A534" s="170" t="s">
        <v>331</v>
      </c>
      <c r="B534" s="160"/>
      <c r="C534" s="160"/>
      <c r="D534" s="160"/>
      <c r="E534" s="160"/>
      <c r="F534" s="52" t="s">
        <v>332</v>
      </c>
      <c r="G534" s="53"/>
      <c r="H534" s="53"/>
      <c r="I534" s="53"/>
      <c r="J534" s="53"/>
      <c r="K534" s="169" t="s">
        <v>333</v>
      </c>
      <c r="L534" s="160"/>
    </row>
    <row r="535" spans="1:12" x14ac:dyDescent="0.2">
      <c r="A535" s="8"/>
      <c r="B535" s="8"/>
      <c r="C535" s="55"/>
      <c r="D535" s="8"/>
      <c r="E535" s="8"/>
      <c r="F535" s="55"/>
      <c r="G535" s="8"/>
      <c r="H535" s="8"/>
      <c r="I535" s="8"/>
      <c r="J535" s="8"/>
      <c r="K535" s="8"/>
      <c r="L535" s="8"/>
    </row>
    <row r="536" spans="1:12" x14ac:dyDescent="0.2">
      <c r="A536" s="56" t="s">
        <v>19</v>
      </c>
      <c r="B536" s="90">
        <f>B495+4</f>
        <v>54</v>
      </c>
      <c r="C536" s="58"/>
      <c r="D536" s="167" t="s">
        <v>334</v>
      </c>
      <c r="E536" s="168"/>
      <c r="F536" s="60">
        <f>B536</f>
        <v>54</v>
      </c>
      <c r="G536" s="61" t="s">
        <v>335</v>
      </c>
      <c r="H536" s="62" t="str">
        <f>B549</f>
        <v>C.C.Firenze B</v>
      </c>
      <c r="I536" s="167" t="s">
        <v>336</v>
      </c>
      <c r="J536" s="168"/>
      <c r="K536" s="62" t="str">
        <f>E549</f>
        <v>C.Rovigo</v>
      </c>
      <c r="L536" s="61" t="s">
        <v>65</v>
      </c>
    </row>
    <row r="537" spans="1:12" x14ac:dyDescent="0.2">
      <c r="A537" s="56" t="s">
        <v>337</v>
      </c>
      <c r="B537" s="133">
        <f>VLOOKUP(FLOOR(B536/4,1)*4+1,calendario,2)</f>
        <v>0.77083333333333381</v>
      </c>
      <c r="C537" s="58"/>
      <c r="D537" s="162"/>
      <c r="E537" s="163"/>
      <c r="F537" s="58"/>
      <c r="G537" s="68"/>
      <c r="H537" s="68"/>
      <c r="I537" s="68"/>
      <c r="J537" s="68"/>
      <c r="K537" s="69"/>
      <c r="L537" s="68"/>
    </row>
    <row r="538" spans="1:12" x14ac:dyDescent="0.2">
      <c r="A538" s="56" t="s">
        <v>338</v>
      </c>
      <c r="B538" s="70">
        <f>VLOOKUP(B536,calendario,3)</f>
        <v>2</v>
      </c>
      <c r="C538" s="58"/>
      <c r="D538" s="150"/>
      <c r="E538" s="164"/>
      <c r="F538" s="58"/>
      <c r="G538" s="68"/>
      <c r="H538" s="68"/>
      <c r="I538" s="68"/>
      <c r="J538" s="68"/>
      <c r="K538" s="69"/>
      <c r="L538" s="68"/>
    </row>
    <row r="539" spans="1:12" x14ac:dyDescent="0.2">
      <c r="A539" s="56" t="s">
        <v>36</v>
      </c>
      <c r="B539" s="70" t="str">
        <f>VLOOKUP(B549,squadre,2,FALSE)</f>
        <v>2nd Division</v>
      </c>
      <c r="C539" s="58"/>
      <c r="D539" s="150"/>
      <c r="E539" s="164"/>
      <c r="F539" s="58"/>
      <c r="G539" s="68"/>
      <c r="H539" s="68"/>
      <c r="I539" s="68"/>
      <c r="J539" s="68"/>
      <c r="K539" s="69"/>
      <c r="L539" s="68"/>
    </row>
    <row r="540" spans="1:12" x14ac:dyDescent="0.2">
      <c r="A540" s="56" t="s">
        <v>340</v>
      </c>
      <c r="B540" s="72">
        <v>42833</v>
      </c>
      <c r="C540" s="58"/>
      <c r="D540" s="150"/>
      <c r="E540" s="164"/>
      <c r="F540" s="58"/>
      <c r="G540" s="68"/>
      <c r="H540" s="68"/>
      <c r="I540" s="68"/>
      <c r="J540" s="68"/>
      <c r="K540" s="69"/>
      <c r="L540" s="68"/>
    </row>
    <row r="541" spans="1:12" x14ac:dyDescent="0.2">
      <c r="A541" s="73"/>
      <c r="B541" s="74"/>
      <c r="C541" s="58"/>
      <c r="D541" s="150"/>
      <c r="E541" s="164"/>
      <c r="F541" s="58"/>
      <c r="G541" s="69"/>
      <c r="H541" s="69"/>
      <c r="I541" s="69"/>
      <c r="J541" s="69"/>
      <c r="K541" s="69"/>
      <c r="L541" s="69"/>
    </row>
    <row r="542" spans="1:12" x14ac:dyDescent="0.2">
      <c r="A542" s="56" t="s">
        <v>341</v>
      </c>
      <c r="B542" s="75" t="str">
        <f>VLOOKUP(B536,calendario,9)</f>
        <v>Swiss U21 B</v>
      </c>
      <c r="C542" s="58"/>
      <c r="D542" s="150"/>
      <c r="E542" s="164"/>
      <c r="F542" s="58"/>
      <c r="G542" s="68"/>
      <c r="H542" s="68"/>
      <c r="I542" s="68"/>
      <c r="J542" s="68"/>
      <c r="K542" s="69"/>
      <c r="L542" s="68"/>
    </row>
    <row r="543" spans="1:12" x14ac:dyDescent="0.2">
      <c r="A543" s="56" t="s">
        <v>342</v>
      </c>
      <c r="B543" s="105"/>
      <c r="C543" s="58"/>
      <c r="D543" s="150"/>
      <c r="E543" s="164"/>
      <c r="F543" s="58"/>
      <c r="G543" s="68"/>
      <c r="H543" s="68"/>
      <c r="I543" s="68"/>
      <c r="J543" s="68"/>
      <c r="K543" s="69"/>
      <c r="L543" s="68"/>
    </row>
    <row r="544" spans="1:12" x14ac:dyDescent="0.2">
      <c r="A544" s="73"/>
      <c r="B544" s="74"/>
      <c r="C544" s="58"/>
      <c r="D544" s="150"/>
      <c r="E544" s="164"/>
      <c r="F544" s="58"/>
      <c r="G544" s="68"/>
      <c r="H544" s="68"/>
      <c r="I544" s="68"/>
      <c r="J544" s="68"/>
      <c r="K544" s="69"/>
      <c r="L544" s="68"/>
    </row>
    <row r="545" spans="1:12" x14ac:dyDescent="0.2">
      <c r="A545" s="56" t="s">
        <v>343</v>
      </c>
      <c r="B545" s="105"/>
      <c r="C545" s="58"/>
      <c r="D545" s="150"/>
      <c r="E545" s="164"/>
      <c r="F545" s="58"/>
      <c r="G545" s="68"/>
      <c r="H545" s="68"/>
      <c r="I545" s="68"/>
      <c r="J545" s="68"/>
      <c r="K545" s="69"/>
      <c r="L545" s="68"/>
    </row>
    <row r="546" spans="1:12" x14ac:dyDescent="0.2">
      <c r="A546" s="56" t="s">
        <v>344</v>
      </c>
      <c r="B546" s="105"/>
      <c r="C546" s="58"/>
      <c r="D546" s="150"/>
      <c r="E546" s="164"/>
      <c r="F546" s="58"/>
      <c r="G546" s="68"/>
      <c r="H546" s="68"/>
      <c r="I546" s="68"/>
      <c r="J546" s="68"/>
      <c r="K546" s="69"/>
      <c r="L546" s="68"/>
    </row>
    <row r="547" spans="1:12" x14ac:dyDescent="0.2">
      <c r="A547" s="56" t="s">
        <v>345</v>
      </c>
      <c r="B547" s="105"/>
      <c r="C547" s="58"/>
      <c r="D547" s="165"/>
      <c r="E547" s="166"/>
      <c r="F547" s="58"/>
      <c r="G547" s="68"/>
      <c r="H547" s="68"/>
      <c r="I547" s="68"/>
      <c r="J547" s="68"/>
      <c r="K547" s="69"/>
      <c r="L547" s="68"/>
    </row>
    <row r="548" spans="1:12" x14ac:dyDescent="0.2">
      <c r="A548" s="55"/>
      <c r="B548" s="55"/>
      <c r="D548" s="55"/>
      <c r="E548" s="55"/>
      <c r="F548" s="71"/>
      <c r="G548" s="68"/>
      <c r="H548" s="69"/>
      <c r="I548" s="68"/>
      <c r="J548" s="68"/>
      <c r="K548" s="68"/>
      <c r="L548" s="68"/>
    </row>
    <row r="549" spans="1:12" x14ac:dyDescent="0.2">
      <c r="A549" s="77" t="s">
        <v>346</v>
      </c>
      <c r="B549" s="78" t="str">
        <f>VLOOKUP(B536,calendario,5)</f>
        <v>C.C.Firenze B</v>
      </c>
      <c r="C549" s="79"/>
      <c r="D549" s="77" t="s">
        <v>347</v>
      </c>
      <c r="E549" s="78" t="str">
        <f>VLOOKUP(B536,calendario,6)</f>
        <v>C.Rovigo</v>
      </c>
      <c r="F549" s="6"/>
      <c r="G549" s="69"/>
      <c r="H549" s="69"/>
      <c r="I549" s="69"/>
      <c r="J549" s="69"/>
      <c r="K549" s="69"/>
      <c r="L549" s="69"/>
    </row>
    <row r="550" spans="1:12" x14ac:dyDescent="0.2">
      <c r="A550" s="56" t="s">
        <v>348</v>
      </c>
      <c r="B550" s="56" t="s">
        <v>349</v>
      </c>
      <c r="C550" s="73"/>
      <c r="D550" s="56" t="s">
        <v>348</v>
      </c>
      <c r="E550" s="56" t="s">
        <v>349</v>
      </c>
      <c r="F550" s="80"/>
      <c r="G550" s="69"/>
      <c r="H550" s="69"/>
      <c r="I550" s="69"/>
      <c r="J550" s="69"/>
      <c r="K550" s="69"/>
      <c r="L550" s="69"/>
    </row>
    <row r="551" spans="1:12" x14ac:dyDescent="0.2">
      <c r="A551" s="81">
        <f>VLOOKUP(B549,squadre,3,FALSE)</f>
        <v>1</v>
      </c>
      <c r="B551" s="70" t="str">
        <f>VLOOKUP(B549,squadre,4,FALSE)</f>
        <v>Filippo Galantini</v>
      </c>
      <c r="C551" s="69"/>
      <c r="D551" s="81">
        <f>VLOOKUP(E549,squadre,3,FALSE)</f>
        <v>1</v>
      </c>
      <c r="E551" s="70" t="str">
        <f>VLOOKUP(E549,squadre,4,FALSE)</f>
        <v>Nocolò Caredda</v>
      </c>
      <c r="F551" s="58"/>
      <c r="G551" s="69"/>
      <c r="H551" s="69"/>
      <c r="I551" s="69"/>
      <c r="J551" s="69"/>
      <c r="K551" s="69"/>
      <c r="L551" s="69"/>
    </row>
    <row r="552" spans="1:12" x14ac:dyDescent="0.2">
      <c r="A552" s="81">
        <f>VLOOKUP(B549,squadre,5,FALSE)</f>
        <v>2</v>
      </c>
      <c r="B552" s="70" t="str">
        <f>VLOOKUP(B549,squadre,6,FALSE)</f>
        <v>Teotini</v>
      </c>
      <c r="C552" s="69"/>
      <c r="D552" s="81">
        <f>VLOOKUP(E549,squadre,5,FALSE)</f>
        <v>7</v>
      </c>
      <c r="E552" s="70" t="str">
        <f>VLOOKUP(E549,squadre,6,FALSE)</f>
        <v>Tomasatti Federico</v>
      </c>
      <c r="F552" s="58"/>
      <c r="G552" s="69"/>
      <c r="H552" s="69"/>
      <c r="I552" s="69"/>
      <c r="J552" s="69"/>
      <c r="K552" s="69"/>
      <c r="L552" s="69"/>
    </row>
    <row r="553" spans="1:12" x14ac:dyDescent="0.2">
      <c r="A553" s="81">
        <f>VLOOKUP(B549,squadre,7,FALSE)</f>
        <v>3</v>
      </c>
      <c r="B553" s="70" t="str">
        <f>VLOOKUP(B549,squadre,8,FALSE)</f>
        <v>Di Maggio</v>
      </c>
      <c r="C553" s="69"/>
      <c r="D553" s="81">
        <f>VLOOKUP(E549,squadre,7,FALSE)</f>
        <v>8</v>
      </c>
      <c r="E553" s="70" t="str">
        <f>VLOOKUP(E549,squadre,8,FALSE)</f>
        <v>Edoardo Marangoni</v>
      </c>
      <c r="F553" s="58"/>
      <c r="G553" s="69"/>
      <c r="H553" s="69"/>
      <c r="I553" s="69"/>
      <c r="J553" s="69"/>
      <c r="K553" s="69"/>
      <c r="L553" s="69"/>
    </row>
    <row r="554" spans="1:12" x14ac:dyDescent="0.2">
      <c r="A554" s="81">
        <f>VLOOKUP(B549,squadre,9,FALSE)</f>
        <v>4</v>
      </c>
      <c r="B554" s="70" t="str">
        <f>VLOOKUP(B549,squadre,10,FALSE)</f>
        <v>Dell'Omo</v>
      </c>
      <c r="C554" s="69"/>
      <c r="D554" s="81">
        <f>VLOOKUP(E549,squadre,9,FALSE)</f>
        <v>13</v>
      </c>
      <c r="E554" s="70" t="str">
        <f>VLOOKUP(E549,squadre,10,FALSE)</f>
        <v>Matteo Moschetta</v>
      </c>
      <c r="F554" s="58"/>
      <c r="G554" s="69"/>
      <c r="H554" s="69"/>
      <c r="I554" s="69"/>
      <c r="J554" s="69"/>
      <c r="K554" s="69"/>
      <c r="L554" s="69"/>
    </row>
    <row r="555" spans="1:12" x14ac:dyDescent="0.2">
      <c r="A555" s="81">
        <f>VLOOKUP(B549,squadre,11,FALSE)</f>
        <v>5</v>
      </c>
      <c r="B555" s="70" t="str">
        <f>VLOOKUP(B549,squadre,12,FALSE)</f>
        <v>Toccafondi</v>
      </c>
      <c r="C555" s="69"/>
      <c r="D555" s="81">
        <f>VLOOKUP(E549,squadre,11,FALSE)</f>
        <v>14</v>
      </c>
      <c r="E555" s="70" t="str">
        <f>VLOOKUP(E549,squadre,12,FALSE)</f>
        <v>Manuel Altafin</v>
      </c>
      <c r="F555" s="58"/>
      <c r="G555" s="69"/>
      <c r="H555" s="69"/>
      <c r="I555" s="69"/>
      <c r="J555" s="69"/>
      <c r="K555" s="69"/>
      <c r="L555" s="69"/>
    </row>
    <row r="556" spans="1:12" x14ac:dyDescent="0.2">
      <c r="A556" s="81">
        <f>VLOOKUP(B549,squadre,13,FALSE)</f>
        <v>7</v>
      </c>
      <c r="B556" s="70" t="str">
        <f>VLOOKUP(B549,squadre,14,FALSE)</f>
        <v>Bini</v>
      </c>
      <c r="C556" s="69"/>
      <c r="D556" s="81">
        <f>VLOOKUP(E549,squadre,13,FALSE)</f>
        <v>0</v>
      </c>
      <c r="E556" s="70">
        <f>VLOOKUP(E549,squadre,14,FALSE)</f>
        <v>0</v>
      </c>
      <c r="F556" s="58"/>
      <c r="G556" s="69"/>
      <c r="H556" s="69"/>
      <c r="I556" s="69"/>
      <c r="J556" s="69"/>
      <c r="K556" s="69"/>
      <c r="L556" s="69"/>
    </row>
    <row r="557" spans="1:12" x14ac:dyDescent="0.2">
      <c r="A557" s="81">
        <f>VLOOKUP(B549,squadre,15,FALSE)</f>
        <v>8</v>
      </c>
      <c r="B557" s="70" t="str">
        <f>VLOOKUP(B549,squadre,16,FALSE)</f>
        <v>Cappelli</v>
      </c>
      <c r="C557" s="69"/>
      <c r="D557" s="81">
        <f>VLOOKUP(E549,squadre,15,FALSE)</f>
        <v>0</v>
      </c>
      <c r="E557" s="70">
        <f>VLOOKUP(E549,squadre,16,FALSE)</f>
        <v>0</v>
      </c>
      <c r="F557" s="58"/>
      <c r="G557" s="69"/>
      <c r="H557" s="69"/>
      <c r="I557" s="69"/>
      <c r="J557" s="69"/>
      <c r="K557" s="69"/>
      <c r="L557" s="69"/>
    </row>
    <row r="558" spans="1:12" x14ac:dyDescent="0.2">
      <c r="A558" s="81">
        <f>VLOOKUP(B549,squadre,17,FALSE)</f>
        <v>9</v>
      </c>
      <c r="B558" s="70" t="str">
        <f>VLOOKUP(B549,squadre,18,FALSE)</f>
        <v>Lapini</v>
      </c>
      <c r="C558" s="69"/>
      <c r="D558" s="81">
        <f>VLOOKUP(E549,squadre,17,FALSE)</f>
        <v>0</v>
      </c>
      <c r="E558" s="70">
        <f>VLOOKUP(E549,squadre,18,FALSE)</f>
        <v>0</v>
      </c>
      <c r="F558" s="58"/>
      <c r="G558" s="69"/>
      <c r="H558" s="69"/>
      <c r="I558" s="69"/>
      <c r="J558" s="69"/>
      <c r="K558" s="69"/>
      <c r="L558" s="69"/>
    </row>
    <row r="559" spans="1:12" x14ac:dyDescent="0.2">
      <c r="A559" s="81">
        <f>VLOOKUP(B549,squadre,19,FALSE)</f>
        <v>0</v>
      </c>
      <c r="B559" s="70">
        <f>VLOOKUP(B549,squadre,20,FALSE)</f>
        <v>0</v>
      </c>
      <c r="C559" s="69"/>
      <c r="D559" s="81">
        <f>VLOOKUP(E549,squadre,19,FALSE)</f>
        <v>0</v>
      </c>
      <c r="E559" s="70">
        <f>VLOOKUP(E549,squadre,20,FALSE)</f>
        <v>0</v>
      </c>
      <c r="F559" s="58"/>
      <c r="G559" s="69"/>
      <c r="H559" s="69"/>
      <c r="I559" s="69"/>
      <c r="J559" s="69"/>
      <c r="K559" s="69"/>
      <c r="L559" s="69"/>
    </row>
    <row r="560" spans="1:12" x14ac:dyDescent="0.2">
      <c r="A560" s="81">
        <f>VLOOKUP(B549,squadre,21,FALSE)</f>
        <v>0</v>
      </c>
      <c r="B560" s="70">
        <f>VLOOKUP(B549,squadre,22,FALSE)</f>
        <v>0</v>
      </c>
      <c r="C560" s="69"/>
      <c r="D560" s="81">
        <f>VLOOKUP(E549,squadre,21,FALSE)</f>
        <v>0</v>
      </c>
      <c r="E560" s="70">
        <f>VLOOKUP(E549,squadre,22,FALSE)</f>
        <v>0</v>
      </c>
      <c r="F560" s="58"/>
      <c r="G560" s="69"/>
      <c r="H560" s="69"/>
      <c r="I560" s="69"/>
      <c r="J560" s="69"/>
      <c r="K560" s="69"/>
      <c r="L560" s="69"/>
    </row>
    <row r="561" spans="1:12" x14ac:dyDescent="0.2">
      <c r="A561" s="83"/>
      <c r="B561" s="74"/>
      <c r="C561" s="69"/>
      <c r="D561" s="83"/>
      <c r="E561" s="74"/>
      <c r="F561" s="58"/>
      <c r="G561" s="69"/>
      <c r="H561" s="69"/>
      <c r="I561" s="69"/>
      <c r="J561" s="69"/>
      <c r="K561" s="69"/>
      <c r="L561" s="69"/>
    </row>
    <row r="562" spans="1:12" x14ac:dyDescent="0.2">
      <c r="A562" s="55"/>
      <c r="B562" s="55"/>
      <c r="C562" s="55"/>
      <c r="D562" s="55"/>
      <c r="E562" s="55"/>
      <c r="F562" s="71"/>
      <c r="G562" s="69"/>
      <c r="H562" s="69"/>
      <c r="I562" s="69"/>
      <c r="J562" s="69"/>
      <c r="K562" s="69"/>
      <c r="L562" s="69"/>
    </row>
    <row r="563" spans="1:12" x14ac:dyDescent="0.2">
      <c r="A563" s="77" t="s">
        <v>352</v>
      </c>
      <c r="B563" s="78" t="str">
        <f>B549</f>
        <v>C.C.Firenze B</v>
      </c>
      <c r="C563" s="84"/>
      <c r="D563" s="84"/>
      <c r="E563" s="78" t="str">
        <f>E549</f>
        <v>C.Rovigo</v>
      </c>
      <c r="F563" s="71"/>
      <c r="G563" s="69"/>
      <c r="H563" s="69"/>
      <c r="I563" s="69"/>
      <c r="J563" s="69"/>
      <c r="K563" s="69"/>
      <c r="L563" s="69"/>
    </row>
    <row r="564" spans="1:12" x14ac:dyDescent="0.2">
      <c r="A564" s="56" t="s">
        <v>353</v>
      </c>
      <c r="B564" s="68"/>
      <c r="C564" s="14"/>
      <c r="D564" s="71"/>
      <c r="E564" s="68"/>
      <c r="F564" s="58"/>
      <c r="G564" s="69"/>
      <c r="H564" s="69"/>
      <c r="I564" s="69"/>
      <c r="J564" s="69"/>
      <c r="K564" s="69"/>
      <c r="L564" s="69"/>
    </row>
    <row r="565" spans="1:12" x14ac:dyDescent="0.2">
      <c r="A565" s="56" t="s">
        <v>354</v>
      </c>
      <c r="B565" s="68"/>
      <c r="C565" s="14"/>
      <c r="D565" s="71"/>
      <c r="E565" s="68"/>
      <c r="F565" s="58"/>
      <c r="G565" s="69"/>
      <c r="H565" s="69"/>
      <c r="I565" s="69"/>
      <c r="J565" s="69"/>
      <c r="K565" s="69"/>
      <c r="L565" s="69"/>
    </row>
    <row r="566" spans="1:12" x14ac:dyDescent="0.2">
      <c r="A566" s="56" t="s">
        <v>355</v>
      </c>
      <c r="B566" s="69"/>
      <c r="C566" s="14"/>
      <c r="D566" s="71"/>
      <c r="E566" s="69"/>
      <c r="F566" s="58"/>
      <c r="G566" s="69"/>
      <c r="H566" s="69"/>
      <c r="I566" s="69"/>
      <c r="J566" s="69"/>
      <c r="K566" s="69"/>
      <c r="L566" s="69"/>
    </row>
    <row r="567" spans="1:12" x14ac:dyDescent="0.2">
      <c r="A567" s="56" t="s">
        <v>356</v>
      </c>
      <c r="B567" s="69"/>
      <c r="C567" s="14"/>
      <c r="D567" s="71"/>
      <c r="E567" s="69"/>
      <c r="F567" s="58"/>
      <c r="G567" s="69"/>
      <c r="H567" s="69"/>
      <c r="I567" s="69"/>
      <c r="J567" s="69"/>
      <c r="K567" s="69"/>
      <c r="L567" s="69"/>
    </row>
    <row r="568" spans="1:12" ht="15.75" x14ac:dyDescent="0.25">
      <c r="A568" s="85" t="s">
        <v>357</v>
      </c>
      <c r="B568" s="86">
        <v>5</v>
      </c>
      <c r="C568" s="87"/>
      <c r="D568" s="88"/>
      <c r="E568" s="86">
        <v>2</v>
      </c>
      <c r="F568" s="58"/>
      <c r="G568" s="69"/>
      <c r="H568" s="69"/>
      <c r="I568" s="69"/>
      <c r="J568" s="69"/>
      <c r="K568" s="69"/>
      <c r="L568" s="69"/>
    </row>
    <row r="569" spans="1:12" x14ac:dyDescent="0.2">
      <c r="A569" s="89"/>
      <c r="B569" s="8"/>
      <c r="E569" s="55"/>
      <c r="F569" s="71"/>
      <c r="G569" s="69"/>
      <c r="H569" s="69"/>
      <c r="I569" s="69"/>
      <c r="J569" s="69"/>
      <c r="K569" s="69"/>
      <c r="L569" s="69"/>
    </row>
    <row r="570" spans="1:12" x14ac:dyDescent="0.2">
      <c r="A570" s="56" t="s">
        <v>358</v>
      </c>
      <c r="B570" s="69"/>
      <c r="C570" s="14"/>
      <c r="F570" s="71"/>
      <c r="G570" s="69"/>
      <c r="H570" s="69"/>
      <c r="I570" s="69"/>
      <c r="J570" s="69"/>
      <c r="K570" s="69"/>
      <c r="L570" s="69"/>
    </row>
    <row r="571" spans="1:12" x14ac:dyDescent="0.2">
      <c r="A571" s="55"/>
      <c r="B571" s="55"/>
      <c r="G571" s="55"/>
      <c r="H571" s="55"/>
      <c r="I571" s="55"/>
      <c r="J571" s="55"/>
      <c r="K571" s="55"/>
      <c r="L571" s="55"/>
    </row>
    <row r="572" spans="1:12" x14ac:dyDescent="0.2">
      <c r="A572" s="28" t="s">
        <v>341</v>
      </c>
      <c r="B572" s="3"/>
      <c r="D572" s="28" t="s">
        <v>342</v>
      </c>
      <c r="E572" s="3"/>
      <c r="G572" s="28" t="s">
        <v>359</v>
      </c>
      <c r="H572" s="3"/>
      <c r="K572" s="28" t="s">
        <v>360</v>
      </c>
      <c r="L572" s="3"/>
    </row>
    <row r="573" spans="1:12" x14ac:dyDescent="0.2">
      <c r="B573" s="55"/>
      <c r="E573" s="55"/>
      <c r="H573" s="55"/>
      <c r="L573" s="55"/>
    </row>
    <row r="574" spans="1:12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</sheetData>
  <mergeCells count="70">
    <mergeCell ref="K1:L1"/>
    <mergeCell ref="A1:E1"/>
    <mergeCell ref="I3:J3"/>
    <mergeCell ref="D4:E14"/>
    <mergeCell ref="D3:E3"/>
    <mergeCell ref="K452:L452"/>
    <mergeCell ref="D290:E290"/>
    <mergeCell ref="A288:E288"/>
    <mergeCell ref="A124:E124"/>
    <mergeCell ref="D126:E126"/>
    <mergeCell ref="I495:J495"/>
    <mergeCell ref="K493:L493"/>
    <mergeCell ref="I536:J536"/>
    <mergeCell ref="K534:L534"/>
    <mergeCell ref="I454:J454"/>
    <mergeCell ref="K83:L83"/>
    <mergeCell ref="A83:E83"/>
    <mergeCell ref="K42:L42"/>
    <mergeCell ref="A42:E42"/>
    <mergeCell ref="D413:E413"/>
    <mergeCell ref="K370:L370"/>
    <mergeCell ref="I372:J372"/>
    <mergeCell ref="I413:J413"/>
    <mergeCell ref="K411:L411"/>
    <mergeCell ref="D45:E55"/>
    <mergeCell ref="D86:E96"/>
    <mergeCell ref="D85:E85"/>
    <mergeCell ref="I44:J44"/>
    <mergeCell ref="I85:J85"/>
    <mergeCell ref="D44:E44"/>
    <mergeCell ref="I331:J331"/>
    <mergeCell ref="K288:L288"/>
    <mergeCell ref="K329:L329"/>
    <mergeCell ref="D209:E219"/>
    <mergeCell ref="I208:J208"/>
    <mergeCell ref="K124:L124"/>
    <mergeCell ref="I126:J126"/>
    <mergeCell ref="D208:E208"/>
    <mergeCell ref="A206:E206"/>
    <mergeCell ref="D291:E301"/>
    <mergeCell ref="I290:J290"/>
    <mergeCell ref="D168:E178"/>
    <mergeCell ref="D167:E167"/>
    <mergeCell ref="D127:E137"/>
    <mergeCell ref="I249:J249"/>
    <mergeCell ref="K247:L247"/>
    <mergeCell ref="K206:L206"/>
    <mergeCell ref="K165:L165"/>
    <mergeCell ref="A165:E165"/>
    <mergeCell ref="I167:J167"/>
    <mergeCell ref="D537:E547"/>
    <mergeCell ref="A411:E411"/>
    <mergeCell ref="D536:E536"/>
    <mergeCell ref="A247:E247"/>
    <mergeCell ref="D250:E260"/>
    <mergeCell ref="D249:E249"/>
    <mergeCell ref="A329:E329"/>
    <mergeCell ref="D414:E424"/>
    <mergeCell ref="D454:E454"/>
    <mergeCell ref="A452:E452"/>
    <mergeCell ref="D332:E342"/>
    <mergeCell ref="D331:E331"/>
    <mergeCell ref="D455:E465"/>
    <mergeCell ref="A534:E534"/>
    <mergeCell ref="A493:E493"/>
    <mergeCell ref="A370:E370"/>
    <mergeCell ref="D373:E383"/>
    <mergeCell ref="D372:E372"/>
    <mergeCell ref="D496:E506"/>
    <mergeCell ref="D495:E49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4"/>
  <sheetViews>
    <sheetView workbookViewId="0"/>
  </sheetViews>
  <sheetFormatPr defaultColWidth="14.42578125" defaultRowHeight="12.75" customHeight="1" x14ac:dyDescent="0.2"/>
  <cols>
    <col min="1" max="1" width="16.7109375" customWidth="1"/>
    <col min="2" max="2" width="24.85546875" customWidth="1"/>
    <col min="3" max="3" width="2.140625" customWidth="1"/>
    <col min="4" max="4" width="10.42578125" customWidth="1"/>
    <col min="5" max="5" width="30.7109375" customWidth="1"/>
    <col min="6" max="6" width="3.42578125" customWidth="1"/>
    <col min="7" max="7" width="8.140625" customWidth="1"/>
    <col min="8" max="8" width="14.140625" customWidth="1"/>
    <col min="9" max="10" width="5" customWidth="1"/>
    <col min="11" max="11" width="16.5703125" customWidth="1"/>
    <col min="12" max="12" width="30.5703125" customWidth="1"/>
  </cols>
  <sheetData>
    <row r="1" spans="1:12" ht="18" customHeight="1" x14ac:dyDescent="0.6">
      <c r="A1" s="170" t="s">
        <v>331</v>
      </c>
      <c r="B1" s="160"/>
      <c r="C1" s="160"/>
      <c r="D1" s="160"/>
      <c r="E1" s="160"/>
      <c r="F1" s="52" t="s">
        <v>332</v>
      </c>
      <c r="G1" s="53"/>
      <c r="H1" s="53"/>
      <c r="I1" s="53"/>
      <c r="J1" s="53"/>
      <c r="K1" s="169" t="s">
        <v>333</v>
      </c>
      <c r="L1" s="160"/>
    </row>
    <row r="2" spans="1:12" x14ac:dyDescent="0.2">
      <c r="A2" s="8"/>
      <c r="B2" s="8"/>
      <c r="C2" s="55"/>
      <c r="D2" s="8"/>
      <c r="E2" s="8"/>
      <c r="F2" s="55"/>
      <c r="G2" s="8"/>
      <c r="H2" s="8"/>
      <c r="I2" s="8"/>
      <c r="J2" s="8"/>
      <c r="K2" s="8"/>
      <c r="L2" s="8"/>
    </row>
    <row r="3" spans="1:12" x14ac:dyDescent="0.2">
      <c r="A3" s="56" t="s">
        <v>19</v>
      </c>
      <c r="B3" s="57">
        <v>3</v>
      </c>
      <c r="C3" s="58"/>
      <c r="D3" s="167" t="s">
        <v>334</v>
      </c>
      <c r="E3" s="168"/>
      <c r="F3" s="60">
        <f>B3</f>
        <v>3</v>
      </c>
      <c r="G3" s="61" t="s">
        <v>335</v>
      </c>
      <c r="H3" s="62" t="str">
        <f>B16</f>
        <v>UKS SET</v>
      </c>
      <c r="I3" s="167" t="s">
        <v>336</v>
      </c>
      <c r="J3" s="168"/>
      <c r="K3" s="62" t="str">
        <f>E16</f>
        <v>C.C.Firenze A</v>
      </c>
      <c r="L3" s="61" t="s">
        <v>65</v>
      </c>
    </row>
    <row r="4" spans="1:12" x14ac:dyDescent="0.2">
      <c r="A4" s="56" t="s">
        <v>337</v>
      </c>
      <c r="B4" s="133">
        <f>VLOOKUP(FLOOR(B3/4,1)*4+1,calendario,2)</f>
        <v>0.5</v>
      </c>
      <c r="C4" s="58"/>
      <c r="D4" s="162"/>
      <c r="E4" s="163"/>
      <c r="F4" s="58"/>
      <c r="G4" s="68"/>
      <c r="H4" s="69"/>
      <c r="I4" s="68"/>
      <c r="J4" s="68"/>
      <c r="K4" s="68"/>
      <c r="L4" s="69"/>
    </row>
    <row r="5" spans="1:12" x14ac:dyDescent="0.2">
      <c r="A5" s="56" t="s">
        <v>338</v>
      </c>
      <c r="B5" s="70">
        <f>VLOOKUP(B3,calendario,3)</f>
        <v>3</v>
      </c>
      <c r="C5" s="58"/>
      <c r="D5" s="150"/>
      <c r="E5" s="164"/>
      <c r="F5" s="58"/>
      <c r="G5" s="68"/>
      <c r="H5" s="69"/>
      <c r="I5" s="68"/>
      <c r="J5" s="68"/>
      <c r="K5" s="68"/>
      <c r="L5" s="69"/>
    </row>
    <row r="6" spans="1:12" x14ac:dyDescent="0.2">
      <c r="A6" s="56" t="s">
        <v>36</v>
      </c>
      <c r="B6" s="70" t="str">
        <f>VLOOKUP(B16,squadre,2,FALSE)</f>
        <v>1st Division</v>
      </c>
      <c r="C6" s="58"/>
      <c r="D6" s="150"/>
      <c r="E6" s="164"/>
      <c r="F6" s="58"/>
      <c r="G6" s="68"/>
      <c r="H6" s="69"/>
      <c r="I6" s="68"/>
      <c r="J6" s="68"/>
      <c r="K6" s="68"/>
      <c r="L6" s="69"/>
    </row>
    <row r="7" spans="1:12" x14ac:dyDescent="0.2">
      <c r="A7" s="56" t="s">
        <v>340</v>
      </c>
      <c r="B7" s="72">
        <v>42833</v>
      </c>
      <c r="C7" s="58"/>
      <c r="D7" s="150"/>
      <c r="E7" s="164"/>
      <c r="F7" s="58"/>
      <c r="G7" s="68"/>
      <c r="H7" s="69"/>
      <c r="I7" s="68"/>
      <c r="J7" s="68"/>
      <c r="K7" s="68"/>
      <c r="L7" s="69"/>
    </row>
    <row r="8" spans="1:12" x14ac:dyDescent="0.2">
      <c r="A8" s="73"/>
      <c r="B8" s="74"/>
      <c r="C8" s="58"/>
      <c r="D8" s="150"/>
      <c r="E8" s="164"/>
      <c r="F8" s="58"/>
      <c r="G8" s="68"/>
      <c r="H8" s="68"/>
      <c r="I8" s="68"/>
      <c r="J8" s="68"/>
      <c r="K8" s="68"/>
      <c r="L8" s="69"/>
    </row>
    <row r="9" spans="1:12" x14ac:dyDescent="0.2">
      <c r="A9" s="56" t="s">
        <v>341</v>
      </c>
      <c r="B9" s="75" t="str">
        <f>VLOOKUP(B3,calendario,9)</f>
        <v>Swiss U21 A</v>
      </c>
      <c r="C9" s="58"/>
      <c r="D9" s="150"/>
      <c r="E9" s="164"/>
      <c r="F9" s="58"/>
      <c r="G9" s="68"/>
      <c r="H9" s="69"/>
      <c r="I9" s="68"/>
      <c r="J9" s="68"/>
      <c r="K9" s="68"/>
      <c r="L9" s="69"/>
    </row>
    <row r="10" spans="1:12" x14ac:dyDescent="0.2">
      <c r="A10" s="56" t="s">
        <v>342</v>
      </c>
      <c r="B10" s="74"/>
      <c r="C10" s="58"/>
      <c r="D10" s="150"/>
      <c r="E10" s="164"/>
      <c r="F10" s="58"/>
      <c r="G10" s="68"/>
      <c r="H10" s="68"/>
      <c r="I10" s="68"/>
      <c r="J10" s="68"/>
      <c r="K10" s="68"/>
      <c r="L10" s="69"/>
    </row>
    <row r="11" spans="1:12" x14ac:dyDescent="0.2">
      <c r="A11" s="73"/>
      <c r="B11" s="74"/>
      <c r="C11" s="58"/>
      <c r="D11" s="150"/>
      <c r="E11" s="164"/>
      <c r="F11" s="58"/>
      <c r="G11" s="68"/>
      <c r="H11" s="69"/>
      <c r="I11" s="68"/>
      <c r="J11" s="68"/>
      <c r="K11" s="68"/>
      <c r="L11" s="69"/>
    </row>
    <row r="12" spans="1:12" x14ac:dyDescent="0.2">
      <c r="A12" s="56" t="s">
        <v>343</v>
      </c>
      <c r="B12" s="74"/>
      <c r="C12" s="58"/>
      <c r="D12" s="150"/>
      <c r="E12" s="164"/>
      <c r="F12" s="58"/>
      <c r="G12" s="68"/>
      <c r="H12" s="69"/>
      <c r="I12" s="68"/>
      <c r="J12" s="68"/>
      <c r="K12" s="68"/>
      <c r="L12" s="69"/>
    </row>
    <row r="13" spans="1:12" x14ac:dyDescent="0.2">
      <c r="A13" s="56" t="s">
        <v>344</v>
      </c>
      <c r="B13" s="74"/>
      <c r="C13" s="58"/>
      <c r="D13" s="150"/>
      <c r="E13" s="164"/>
      <c r="F13" s="58"/>
      <c r="G13" s="69"/>
      <c r="H13" s="69"/>
      <c r="I13" s="69"/>
      <c r="J13" s="69"/>
      <c r="K13" s="69"/>
      <c r="L13" s="69"/>
    </row>
    <row r="14" spans="1:12" x14ac:dyDescent="0.2">
      <c r="A14" s="56" t="s">
        <v>345</v>
      </c>
      <c r="B14" s="74"/>
      <c r="C14" s="58"/>
      <c r="D14" s="165"/>
      <c r="E14" s="166"/>
      <c r="F14" s="58"/>
      <c r="G14" s="68"/>
      <c r="H14" s="69"/>
      <c r="I14" s="68"/>
      <c r="J14" s="68"/>
      <c r="K14" s="68"/>
      <c r="L14" s="69"/>
    </row>
    <row r="15" spans="1:12" x14ac:dyDescent="0.2">
      <c r="A15" s="55"/>
      <c r="B15" s="55"/>
      <c r="D15" s="55"/>
      <c r="E15" s="55"/>
      <c r="F15" s="71"/>
      <c r="G15" s="68"/>
      <c r="H15" s="68"/>
      <c r="I15" s="68"/>
      <c r="J15" s="68"/>
      <c r="K15" s="69"/>
      <c r="L15" s="69"/>
    </row>
    <row r="16" spans="1:12" x14ac:dyDescent="0.2">
      <c r="A16" s="77" t="s">
        <v>346</v>
      </c>
      <c r="B16" s="78" t="str">
        <f>VLOOKUP(B3,calendario,5)</f>
        <v>UKS SET</v>
      </c>
      <c r="C16" s="79"/>
      <c r="D16" s="77" t="s">
        <v>347</v>
      </c>
      <c r="E16" s="78" t="str">
        <f>VLOOKUP(B3,calendario,6)</f>
        <v>C.C.Firenze A</v>
      </c>
      <c r="F16" s="6"/>
      <c r="G16" s="68"/>
      <c r="H16" s="69"/>
      <c r="I16" s="68"/>
      <c r="J16" s="68"/>
      <c r="K16" s="68"/>
      <c r="L16" s="69"/>
    </row>
    <row r="17" spans="1:12" x14ac:dyDescent="0.2">
      <c r="A17" s="56" t="s">
        <v>348</v>
      </c>
      <c r="B17" s="56" t="s">
        <v>349</v>
      </c>
      <c r="C17" s="73"/>
      <c r="D17" s="56" t="s">
        <v>348</v>
      </c>
      <c r="E17" s="56" t="s">
        <v>349</v>
      </c>
      <c r="F17" s="80"/>
      <c r="G17" s="68"/>
      <c r="H17" s="69"/>
      <c r="I17" s="68"/>
      <c r="J17" s="68"/>
      <c r="K17" s="68"/>
      <c r="L17" s="69"/>
    </row>
    <row r="18" spans="1:12" x14ac:dyDescent="0.2">
      <c r="A18" s="81">
        <f>VLOOKUP(B16,squadre,3,FALSE)</f>
        <v>2</v>
      </c>
      <c r="B18" s="70" t="str">
        <f>VLOOKUP(B16,squadre,4,FALSE)</f>
        <v>Pilarz Łukasz</v>
      </c>
      <c r="C18" s="69"/>
      <c r="D18" s="81">
        <f>VLOOKUP(E16,squadre,3,FALSE)</f>
        <v>1</v>
      </c>
      <c r="E18" s="70" t="str">
        <f>VLOOKUP(E16,squadre,4,FALSE)</f>
        <v>Pinzauti</v>
      </c>
      <c r="F18" s="58"/>
      <c r="G18" s="68"/>
      <c r="H18" s="68"/>
      <c r="I18" s="68"/>
      <c r="J18" s="68"/>
      <c r="K18" s="69"/>
      <c r="L18" s="69"/>
    </row>
    <row r="19" spans="1:12" x14ac:dyDescent="0.2">
      <c r="A19" s="81">
        <f>VLOOKUP(B16,squadre,5,FALSE)</f>
        <v>3</v>
      </c>
      <c r="B19" s="70" t="str">
        <f>VLOOKUP(B16,squadre,6,FALSE)</f>
        <v>Dawidek Bartłomiej</v>
      </c>
      <c r="C19" s="69"/>
      <c r="D19" s="81">
        <f>VLOOKUP(E16,squadre,5,FALSE)</f>
        <v>2</v>
      </c>
      <c r="E19" s="70" t="str">
        <f>VLOOKUP(E16,squadre,6,FALSE)</f>
        <v>Menichetti</v>
      </c>
      <c r="F19" s="58"/>
      <c r="G19" s="69"/>
      <c r="H19" s="69"/>
      <c r="I19" s="69"/>
      <c r="J19" s="69"/>
      <c r="K19" s="69"/>
      <c r="L19" s="69"/>
    </row>
    <row r="20" spans="1:12" x14ac:dyDescent="0.2">
      <c r="A20" s="81">
        <f>VLOOKUP(B16,squadre,7,FALSE)</f>
        <v>4</v>
      </c>
      <c r="B20" s="70" t="str">
        <f>VLOOKUP(B16,squadre,8,FALSE)</f>
        <v>Damian Nusler</v>
      </c>
      <c r="C20" s="69"/>
      <c r="D20" s="81">
        <f>VLOOKUP(E16,squadre,7,FALSE)</f>
        <v>3</v>
      </c>
      <c r="E20" s="70" t="str">
        <f>VLOOKUP(E16,squadre,8,FALSE)</f>
        <v>Galli</v>
      </c>
      <c r="F20" s="58"/>
      <c r="G20" s="69"/>
      <c r="H20" s="69"/>
      <c r="I20" s="69"/>
      <c r="J20" s="69"/>
      <c r="K20" s="69"/>
      <c r="L20" s="69"/>
    </row>
    <row r="21" spans="1:12" x14ac:dyDescent="0.2">
      <c r="A21" s="81">
        <f>VLOOKUP(B16,squadre,9,FALSE)</f>
        <v>6</v>
      </c>
      <c r="B21" s="70" t="str">
        <f>VLOOKUP(B16,squadre,10,FALSE)</f>
        <v>Witkowski Jakub</v>
      </c>
      <c r="C21" s="69"/>
      <c r="D21" s="81">
        <f>VLOOKUP(E16,squadre,9,FALSE)</f>
        <v>5</v>
      </c>
      <c r="E21" s="70" t="str">
        <f>VLOOKUP(E16,squadre,10,FALSE)</f>
        <v>Spighi</v>
      </c>
      <c r="F21" s="58"/>
      <c r="G21" s="69"/>
      <c r="H21" s="69"/>
      <c r="I21" s="69"/>
      <c r="J21" s="69"/>
      <c r="K21" s="69"/>
      <c r="L21" s="69"/>
    </row>
    <row r="22" spans="1:12" x14ac:dyDescent="0.2">
      <c r="A22" s="81">
        <f>VLOOKUP(B16,squadre,11,FALSE)</f>
        <v>7</v>
      </c>
      <c r="B22" s="70" t="str">
        <f>VLOOKUP(B16,squadre,12,FALSE)</f>
        <v>Bajerski Piotr</v>
      </c>
      <c r="C22" s="69"/>
      <c r="D22" s="81">
        <f>VLOOKUP(E16,squadre,11,FALSE)</f>
        <v>7</v>
      </c>
      <c r="E22" s="70" t="str">
        <f>VLOOKUP(E16,squadre,12,FALSE)</f>
        <v>Bellini</v>
      </c>
      <c r="F22" s="58"/>
      <c r="G22" s="69"/>
      <c r="H22" s="69"/>
      <c r="I22" s="69"/>
      <c r="J22" s="69"/>
      <c r="K22" s="69"/>
      <c r="L22" s="69"/>
    </row>
    <row r="23" spans="1:12" x14ac:dyDescent="0.2">
      <c r="A23" s="81">
        <f>VLOOKUP(B16,squadre,13,FALSE)</f>
        <v>8</v>
      </c>
      <c r="B23" s="70" t="str">
        <f>VLOOKUP(B16,squadre,14,FALSE)</f>
        <v>Pilarz Arkadiusz</v>
      </c>
      <c r="C23" s="69"/>
      <c r="D23" s="81">
        <f>VLOOKUP(E16,squadre,13,FALSE)</f>
        <v>8</v>
      </c>
      <c r="E23" s="70" t="str">
        <f>VLOOKUP(E16,squadre,14,FALSE)</f>
        <v>Chiti</v>
      </c>
      <c r="F23" s="58"/>
      <c r="G23" s="69"/>
      <c r="H23" s="69"/>
      <c r="I23" s="69"/>
      <c r="J23" s="69"/>
      <c r="K23" s="69"/>
      <c r="L23" s="69"/>
    </row>
    <row r="24" spans="1:12" x14ac:dyDescent="0.2">
      <c r="A24" s="81">
        <f>VLOOKUP(B16,squadre,15,FALSE)</f>
        <v>9</v>
      </c>
      <c r="B24" s="70" t="str">
        <f>VLOOKUP(B16,squadre,16,FALSE)</f>
        <v>Kupczak Koedian</v>
      </c>
      <c r="C24" s="69"/>
      <c r="D24" s="81">
        <f>VLOOKUP(E16,squadre,15,FALSE)</f>
        <v>10</v>
      </c>
      <c r="E24" s="70" t="str">
        <f>VLOOKUP(E16,squadre,16,FALSE)</f>
        <v>Cicatiello</v>
      </c>
      <c r="F24" s="58"/>
      <c r="G24" s="69"/>
      <c r="H24" s="69"/>
      <c r="I24" s="69"/>
      <c r="J24" s="69"/>
      <c r="K24" s="69"/>
      <c r="L24" s="69"/>
    </row>
    <row r="25" spans="1:12" x14ac:dyDescent="0.2">
      <c r="A25" s="81">
        <f>VLOOKUP(B16,squadre,17,FALSE)</f>
        <v>10</v>
      </c>
      <c r="B25" s="70" t="str">
        <f>VLOOKUP(B16,squadre,18,FALSE)</f>
        <v>Cebula Dawid</v>
      </c>
      <c r="C25" s="69"/>
      <c r="D25" s="81">
        <f>VLOOKUP(E16,squadre,17,FALSE)</f>
        <v>0</v>
      </c>
      <c r="E25" s="70">
        <f>VLOOKUP(E16,squadre,18,FALSE)</f>
        <v>0</v>
      </c>
      <c r="F25" s="58"/>
      <c r="G25" s="69"/>
      <c r="H25" s="69"/>
      <c r="I25" s="69"/>
      <c r="J25" s="69"/>
      <c r="K25" s="69"/>
      <c r="L25" s="69"/>
    </row>
    <row r="26" spans="1:12" x14ac:dyDescent="0.2">
      <c r="A26" s="81">
        <f>VLOOKUP(B16,squadre,19,FALSE)</f>
        <v>0</v>
      </c>
      <c r="B26" s="70">
        <f>VLOOKUP(B16,squadre,20,FALSE)</f>
        <v>0</v>
      </c>
      <c r="C26" s="69"/>
      <c r="D26" s="81">
        <f>VLOOKUP(E16,squadre,19,FALSE)</f>
        <v>0</v>
      </c>
      <c r="E26" s="70">
        <f>VLOOKUP(E16,squadre,20,FALSE)</f>
        <v>0</v>
      </c>
      <c r="F26" s="58"/>
      <c r="G26" s="69"/>
      <c r="H26" s="69"/>
      <c r="I26" s="69"/>
      <c r="J26" s="69"/>
      <c r="K26" s="69"/>
      <c r="L26" s="69"/>
    </row>
    <row r="27" spans="1:12" x14ac:dyDescent="0.2">
      <c r="A27" s="81">
        <f>VLOOKUP(B16,squadre,21,FALSE)</f>
        <v>0</v>
      </c>
      <c r="B27" s="70">
        <f>VLOOKUP(B16,squadre,22,FALSE)</f>
        <v>0</v>
      </c>
      <c r="C27" s="69"/>
      <c r="D27" s="81">
        <f>VLOOKUP(E16,squadre,21,FALSE)</f>
        <v>0</v>
      </c>
      <c r="E27" s="70">
        <f>VLOOKUP(E16,squadre,22,FALSE)</f>
        <v>0</v>
      </c>
      <c r="F27" s="58"/>
      <c r="G27" s="69"/>
      <c r="H27" s="69"/>
      <c r="I27" s="69"/>
      <c r="J27" s="69"/>
      <c r="K27" s="69"/>
      <c r="L27" s="69"/>
    </row>
    <row r="28" spans="1:12" x14ac:dyDescent="0.2">
      <c r="A28" s="83"/>
      <c r="B28" s="74"/>
      <c r="C28" s="69"/>
      <c r="D28" s="83"/>
      <c r="E28" s="74"/>
      <c r="F28" s="58"/>
      <c r="G28" s="69"/>
      <c r="H28" s="69"/>
      <c r="I28" s="69"/>
      <c r="J28" s="69"/>
      <c r="K28" s="69"/>
      <c r="L28" s="69"/>
    </row>
    <row r="29" spans="1:12" x14ac:dyDescent="0.2">
      <c r="A29" s="55"/>
      <c r="B29" s="55"/>
      <c r="C29" s="55"/>
      <c r="D29" s="55"/>
      <c r="E29" s="55"/>
      <c r="F29" s="71"/>
      <c r="G29" s="69"/>
      <c r="H29" s="69"/>
      <c r="I29" s="69"/>
      <c r="J29" s="69"/>
      <c r="K29" s="69"/>
      <c r="L29" s="69"/>
    </row>
    <row r="30" spans="1:12" x14ac:dyDescent="0.2">
      <c r="A30" s="77" t="s">
        <v>352</v>
      </c>
      <c r="B30" s="78" t="str">
        <f>B16</f>
        <v>UKS SET</v>
      </c>
      <c r="C30" s="84"/>
      <c r="D30" s="84"/>
      <c r="E30" s="78" t="str">
        <f>E16</f>
        <v>C.C.Firenze A</v>
      </c>
      <c r="F30" s="71"/>
      <c r="G30" s="69"/>
      <c r="H30" s="69"/>
      <c r="I30" s="69"/>
      <c r="J30" s="69"/>
      <c r="K30" s="69"/>
      <c r="L30" s="69"/>
    </row>
    <row r="31" spans="1:12" x14ac:dyDescent="0.2">
      <c r="A31" s="56" t="s">
        <v>353</v>
      </c>
      <c r="B31" s="68"/>
      <c r="C31" s="14"/>
      <c r="D31" s="71"/>
      <c r="E31" s="68"/>
      <c r="F31" s="58"/>
      <c r="G31" s="69"/>
      <c r="H31" s="69"/>
      <c r="I31" s="69"/>
      <c r="J31" s="69"/>
      <c r="K31" s="69"/>
      <c r="L31" s="69"/>
    </row>
    <row r="32" spans="1:12" x14ac:dyDescent="0.2">
      <c r="A32" s="56" t="s">
        <v>354</v>
      </c>
      <c r="B32" s="68"/>
      <c r="C32" s="14"/>
      <c r="D32" s="71"/>
      <c r="E32" s="68"/>
      <c r="F32" s="58"/>
      <c r="G32" s="69"/>
      <c r="H32" s="69"/>
      <c r="I32" s="69"/>
      <c r="J32" s="69"/>
      <c r="K32" s="69"/>
      <c r="L32" s="69"/>
    </row>
    <row r="33" spans="1:12" x14ac:dyDescent="0.2">
      <c r="A33" s="56" t="s">
        <v>355</v>
      </c>
      <c r="B33" s="69"/>
      <c r="C33" s="14"/>
      <c r="D33" s="71"/>
      <c r="E33" s="69"/>
      <c r="F33" s="58"/>
      <c r="G33" s="69"/>
      <c r="H33" s="69"/>
      <c r="I33" s="69"/>
      <c r="J33" s="69"/>
      <c r="K33" s="69"/>
      <c r="L33" s="69"/>
    </row>
    <row r="34" spans="1:12" x14ac:dyDescent="0.2">
      <c r="A34" s="56" t="s">
        <v>356</v>
      </c>
      <c r="B34" s="69"/>
      <c r="C34" s="14"/>
      <c r="D34" s="71"/>
      <c r="E34" s="69"/>
      <c r="F34" s="58"/>
      <c r="G34" s="69"/>
      <c r="H34" s="69"/>
      <c r="I34" s="69"/>
      <c r="J34" s="69"/>
      <c r="K34" s="69"/>
      <c r="L34" s="69"/>
    </row>
    <row r="35" spans="1:12" ht="15.75" x14ac:dyDescent="0.25">
      <c r="A35" s="85" t="s">
        <v>357</v>
      </c>
      <c r="B35" s="86">
        <v>3</v>
      </c>
      <c r="C35" s="87"/>
      <c r="D35" s="88"/>
      <c r="E35" s="86">
        <v>2</v>
      </c>
      <c r="F35" s="58"/>
      <c r="G35" s="69"/>
      <c r="H35" s="69"/>
      <c r="I35" s="69"/>
      <c r="J35" s="69"/>
      <c r="K35" s="69"/>
      <c r="L35" s="69"/>
    </row>
    <row r="36" spans="1:12" x14ac:dyDescent="0.2">
      <c r="A36" s="89"/>
      <c r="B36" s="8"/>
      <c r="E36" s="55"/>
      <c r="F36" s="71"/>
      <c r="G36" s="69"/>
      <c r="H36" s="69"/>
      <c r="I36" s="69"/>
      <c r="J36" s="69"/>
      <c r="K36" s="69"/>
      <c r="L36" s="69"/>
    </row>
    <row r="37" spans="1:12" x14ac:dyDescent="0.2">
      <c r="A37" s="56" t="s">
        <v>358</v>
      </c>
      <c r="B37" s="68"/>
      <c r="C37" s="14"/>
      <c r="F37" s="71"/>
      <c r="G37" s="69"/>
      <c r="H37" s="69"/>
      <c r="I37" s="69"/>
      <c r="J37" s="69"/>
      <c r="K37" s="69"/>
      <c r="L37" s="69"/>
    </row>
    <row r="38" spans="1:12" x14ac:dyDescent="0.2">
      <c r="A38" s="55"/>
      <c r="B38" s="55"/>
      <c r="G38" s="55"/>
      <c r="H38" s="55"/>
      <c r="I38" s="55"/>
      <c r="J38" s="55"/>
      <c r="K38" s="55"/>
      <c r="L38" s="55"/>
    </row>
    <row r="39" spans="1:12" x14ac:dyDescent="0.2">
      <c r="A39" s="28" t="s">
        <v>341</v>
      </c>
      <c r="B39" s="3"/>
      <c r="D39" s="28" t="s">
        <v>342</v>
      </c>
      <c r="E39" s="3"/>
      <c r="G39" s="28" t="s">
        <v>359</v>
      </c>
      <c r="H39" s="3"/>
      <c r="K39" s="28" t="s">
        <v>360</v>
      </c>
      <c r="L39" s="3"/>
    </row>
    <row r="40" spans="1:12" x14ac:dyDescent="0.2">
      <c r="B40" s="55"/>
      <c r="E40" s="55"/>
      <c r="H40" s="55"/>
      <c r="L40" s="55"/>
    </row>
    <row r="41" spans="1:12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45" x14ac:dyDescent="0.6">
      <c r="A42" s="170" t="s">
        <v>331</v>
      </c>
      <c r="B42" s="160"/>
      <c r="C42" s="160"/>
      <c r="D42" s="160"/>
      <c r="E42" s="160"/>
      <c r="F42" s="52" t="s">
        <v>332</v>
      </c>
      <c r="G42" s="53"/>
      <c r="H42" s="53"/>
      <c r="I42" s="53"/>
      <c r="J42" s="53"/>
      <c r="K42" s="169" t="s">
        <v>333</v>
      </c>
      <c r="L42" s="160"/>
    </row>
    <row r="43" spans="1:12" x14ac:dyDescent="0.2">
      <c r="A43" s="8"/>
      <c r="B43" s="8"/>
      <c r="C43" s="55"/>
      <c r="D43" s="8"/>
      <c r="E43" s="8"/>
      <c r="F43" s="55"/>
      <c r="G43" s="8"/>
      <c r="H43" s="8"/>
      <c r="I43" s="8"/>
      <c r="J43" s="8"/>
      <c r="K43" s="8"/>
      <c r="L43" s="8"/>
    </row>
    <row r="44" spans="1:12" x14ac:dyDescent="0.2">
      <c r="A44" s="56" t="s">
        <v>19</v>
      </c>
      <c r="B44" s="90">
        <f>B3+4</f>
        <v>7</v>
      </c>
      <c r="C44" s="58"/>
      <c r="D44" s="167" t="s">
        <v>334</v>
      </c>
      <c r="E44" s="168"/>
      <c r="F44" s="60">
        <f>B44</f>
        <v>7</v>
      </c>
      <c r="G44" s="61" t="s">
        <v>335</v>
      </c>
      <c r="H44" s="62" t="str">
        <f>B57</f>
        <v>Poland Ladies</v>
      </c>
      <c r="I44" s="167" t="s">
        <v>336</v>
      </c>
      <c r="J44" s="168"/>
      <c r="K44" s="62" t="str">
        <f>E57</f>
        <v>C.C.Firenze B</v>
      </c>
      <c r="L44" s="61" t="s">
        <v>65</v>
      </c>
    </row>
    <row r="45" spans="1:12" x14ac:dyDescent="0.2">
      <c r="A45" s="56" t="s">
        <v>337</v>
      </c>
      <c r="B45" s="133">
        <f>VLOOKUP(FLOOR(B44/4,1)*4+1,calendario,2)</f>
        <v>0.52083333333333337</v>
      </c>
      <c r="C45" s="58"/>
      <c r="D45" s="162"/>
      <c r="E45" s="163"/>
      <c r="F45" s="58"/>
      <c r="G45" s="68"/>
      <c r="H45" s="69"/>
      <c r="I45" s="68"/>
      <c r="J45" s="68"/>
      <c r="K45" s="68"/>
      <c r="L45" s="69"/>
    </row>
    <row r="46" spans="1:12" x14ac:dyDescent="0.2">
      <c r="A46" s="56" t="s">
        <v>338</v>
      </c>
      <c r="B46" s="70">
        <f>VLOOKUP(B44,calendario,3)</f>
        <v>3</v>
      </c>
      <c r="C46" s="58"/>
      <c r="D46" s="150"/>
      <c r="E46" s="164"/>
      <c r="F46" s="58"/>
      <c r="G46" s="68"/>
      <c r="H46" s="69"/>
      <c r="I46" s="68"/>
      <c r="J46" s="68"/>
      <c r="K46" s="68"/>
      <c r="L46" s="69"/>
    </row>
    <row r="47" spans="1:12" x14ac:dyDescent="0.2">
      <c r="A47" s="56" t="s">
        <v>36</v>
      </c>
      <c r="B47" s="70" t="str">
        <f>VLOOKUP(B57,squadre,2,FALSE)</f>
        <v>2nd Division</v>
      </c>
      <c r="C47" s="58"/>
      <c r="D47" s="150"/>
      <c r="E47" s="164"/>
      <c r="F47" s="58"/>
      <c r="G47" s="68"/>
      <c r="H47" s="68"/>
      <c r="I47" s="68"/>
      <c r="J47" s="68"/>
      <c r="K47" s="69"/>
      <c r="L47" s="69"/>
    </row>
    <row r="48" spans="1:12" x14ac:dyDescent="0.2">
      <c r="A48" s="56" t="s">
        <v>340</v>
      </c>
      <c r="B48" s="72">
        <v>42833</v>
      </c>
      <c r="C48" s="58"/>
      <c r="D48" s="150"/>
      <c r="E48" s="164"/>
      <c r="F48" s="58"/>
      <c r="G48" s="69"/>
      <c r="H48" s="69"/>
      <c r="I48" s="69"/>
      <c r="J48" s="69"/>
      <c r="K48" s="69"/>
      <c r="L48" s="69"/>
    </row>
    <row r="49" spans="1:12" x14ac:dyDescent="0.2">
      <c r="A49" s="73"/>
      <c r="B49" s="74"/>
      <c r="C49" s="58"/>
      <c r="D49" s="150"/>
      <c r="E49" s="164"/>
      <c r="F49" s="58"/>
      <c r="G49" s="68"/>
      <c r="H49" s="69"/>
      <c r="I49" s="68"/>
      <c r="J49" s="68"/>
      <c r="K49" s="68"/>
      <c r="L49" s="68"/>
    </row>
    <row r="50" spans="1:12" x14ac:dyDescent="0.2">
      <c r="A50" s="56" t="s">
        <v>341</v>
      </c>
      <c r="B50" s="75" t="str">
        <f>VLOOKUP(B44,calendario,9)</f>
        <v>Arenzano U18</v>
      </c>
      <c r="C50" s="58"/>
      <c r="D50" s="150"/>
      <c r="E50" s="164"/>
      <c r="F50" s="58"/>
      <c r="G50" s="68"/>
      <c r="H50" s="68"/>
      <c r="I50" s="68"/>
      <c r="J50" s="68"/>
      <c r="K50" s="69"/>
      <c r="L50" s="69"/>
    </row>
    <row r="51" spans="1:12" x14ac:dyDescent="0.2">
      <c r="A51" s="56" t="s">
        <v>342</v>
      </c>
      <c r="B51" s="74"/>
      <c r="C51" s="58"/>
      <c r="D51" s="150"/>
      <c r="E51" s="164"/>
      <c r="F51" s="58"/>
      <c r="G51" s="68"/>
      <c r="H51" s="69"/>
      <c r="I51" s="68"/>
      <c r="J51" s="68"/>
      <c r="K51" s="68"/>
      <c r="L51" s="69"/>
    </row>
    <row r="52" spans="1:12" x14ac:dyDescent="0.2">
      <c r="A52" s="73"/>
      <c r="B52" s="74"/>
      <c r="C52" s="58"/>
      <c r="D52" s="150"/>
      <c r="E52" s="164"/>
      <c r="F52" s="58"/>
      <c r="G52" s="68"/>
      <c r="H52" s="68"/>
      <c r="I52" s="68"/>
      <c r="J52" s="68"/>
      <c r="K52" s="69"/>
      <c r="L52" s="69"/>
    </row>
    <row r="53" spans="1:12" x14ac:dyDescent="0.2">
      <c r="A53" s="56" t="s">
        <v>343</v>
      </c>
      <c r="B53" s="74"/>
      <c r="C53" s="58"/>
      <c r="D53" s="150"/>
      <c r="E53" s="164"/>
      <c r="F53" s="58"/>
      <c r="G53" s="69"/>
      <c r="H53" s="69"/>
      <c r="I53" s="69"/>
      <c r="J53" s="69"/>
      <c r="K53" s="69"/>
      <c r="L53" s="69"/>
    </row>
    <row r="54" spans="1:12" x14ac:dyDescent="0.2">
      <c r="A54" s="56" t="s">
        <v>344</v>
      </c>
      <c r="B54" s="74"/>
      <c r="C54" s="58"/>
      <c r="D54" s="150"/>
      <c r="E54" s="164"/>
      <c r="F54" s="58"/>
      <c r="G54" s="69"/>
      <c r="H54" s="69"/>
      <c r="I54" s="69"/>
      <c r="J54" s="69"/>
      <c r="K54" s="69"/>
      <c r="L54" s="69"/>
    </row>
    <row r="55" spans="1:12" x14ac:dyDescent="0.2">
      <c r="A55" s="56" t="s">
        <v>345</v>
      </c>
      <c r="B55" s="74"/>
      <c r="C55" s="58"/>
      <c r="D55" s="165"/>
      <c r="E55" s="166"/>
      <c r="F55" s="58"/>
      <c r="G55" s="69"/>
      <c r="H55" s="69"/>
      <c r="I55" s="69"/>
      <c r="J55" s="69"/>
      <c r="K55" s="69"/>
      <c r="L55" s="69"/>
    </row>
    <row r="56" spans="1:12" x14ac:dyDescent="0.2">
      <c r="A56" s="55"/>
      <c r="B56" s="55"/>
      <c r="D56" s="55"/>
      <c r="E56" s="55"/>
      <c r="F56" s="71"/>
      <c r="G56" s="69"/>
      <c r="H56" s="69"/>
      <c r="I56" s="69"/>
      <c r="J56" s="69"/>
      <c r="K56" s="69"/>
      <c r="L56" s="69"/>
    </row>
    <row r="57" spans="1:12" x14ac:dyDescent="0.2">
      <c r="A57" s="77" t="s">
        <v>346</v>
      </c>
      <c r="B57" s="78" t="str">
        <f>VLOOKUP(B44,calendario,5)</f>
        <v>Poland Ladies</v>
      </c>
      <c r="C57" s="79"/>
      <c r="D57" s="77" t="s">
        <v>347</v>
      </c>
      <c r="E57" s="78" t="str">
        <f>VLOOKUP(B44,calendario,6)</f>
        <v>C.C.Firenze B</v>
      </c>
      <c r="F57" s="6"/>
      <c r="G57" s="69"/>
      <c r="H57" s="69"/>
      <c r="I57" s="69"/>
      <c r="J57" s="69"/>
      <c r="K57" s="69"/>
      <c r="L57" s="69"/>
    </row>
    <row r="58" spans="1:12" x14ac:dyDescent="0.2">
      <c r="A58" s="56" t="s">
        <v>348</v>
      </c>
      <c r="B58" s="56" t="s">
        <v>349</v>
      </c>
      <c r="C58" s="73"/>
      <c r="D58" s="56" t="s">
        <v>348</v>
      </c>
      <c r="E58" s="56" t="s">
        <v>349</v>
      </c>
      <c r="F58" s="80"/>
      <c r="G58" s="69"/>
      <c r="H58" s="69"/>
      <c r="I58" s="69"/>
      <c r="J58" s="69"/>
      <c r="K58" s="69"/>
      <c r="L58" s="69"/>
    </row>
    <row r="59" spans="1:12" x14ac:dyDescent="0.2">
      <c r="A59" s="81">
        <f>VLOOKUP(B57,squadre,3,FALSE)</f>
        <v>1</v>
      </c>
      <c r="B59" s="70" t="str">
        <f>VLOOKUP(B57,squadre,4,FALSE)</f>
        <v>SACHMERDA KLAUDIA</v>
      </c>
      <c r="C59" s="69"/>
      <c r="D59" s="81">
        <f>VLOOKUP(E57,squadre,3,FALSE)</f>
        <v>1</v>
      </c>
      <c r="E59" s="70" t="str">
        <f>VLOOKUP(E57,squadre,4,FALSE)</f>
        <v>Filippo Galantini</v>
      </c>
      <c r="F59" s="58"/>
      <c r="G59" s="69"/>
      <c r="H59" s="69"/>
      <c r="I59" s="69"/>
      <c r="J59" s="69"/>
      <c r="K59" s="69"/>
      <c r="L59" s="69"/>
    </row>
    <row r="60" spans="1:12" x14ac:dyDescent="0.2">
      <c r="A60" s="81">
        <f>VLOOKUP(B57,squadre,5,FALSE)</f>
        <v>2</v>
      </c>
      <c r="B60" s="70" t="str">
        <f>VLOOKUP(B57,squadre,6,FALSE)</f>
        <v>PACYGA MONIKA</v>
      </c>
      <c r="C60" s="69"/>
      <c r="D60" s="81">
        <f>VLOOKUP(E57,squadre,5,FALSE)</f>
        <v>2</v>
      </c>
      <c r="E60" s="70" t="str">
        <f>VLOOKUP(E57,squadre,6,FALSE)</f>
        <v>Teotini</v>
      </c>
      <c r="F60" s="58"/>
      <c r="G60" s="69"/>
      <c r="H60" s="69"/>
      <c r="I60" s="69"/>
      <c r="J60" s="69"/>
      <c r="K60" s="69"/>
      <c r="L60" s="69"/>
    </row>
    <row r="61" spans="1:12" x14ac:dyDescent="0.2">
      <c r="A61" s="81">
        <f>VLOOKUP(B57,squadre,7,FALSE)</f>
        <v>3</v>
      </c>
      <c r="B61" s="70" t="str">
        <f>VLOOKUP(B57,squadre,8,FALSE)</f>
        <v>PILARZ SANDRA</v>
      </c>
      <c r="C61" s="69"/>
      <c r="D61" s="81">
        <f>VLOOKUP(E57,squadre,7,FALSE)</f>
        <v>3</v>
      </c>
      <c r="E61" s="70" t="str">
        <f>VLOOKUP(E57,squadre,8,FALSE)</f>
        <v>Di Maggio</v>
      </c>
      <c r="F61" s="58"/>
      <c r="G61" s="69"/>
      <c r="H61" s="69"/>
      <c r="I61" s="69"/>
      <c r="J61" s="69"/>
      <c r="K61" s="69"/>
      <c r="L61" s="69"/>
    </row>
    <row r="62" spans="1:12" x14ac:dyDescent="0.2">
      <c r="A62" s="81">
        <f>VLOOKUP(B57,squadre,9,FALSE)</f>
        <v>4</v>
      </c>
      <c r="B62" s="70" t="str">
        <f>VLOOKUP(B57,squadre,10,FALSE)</f>
        <v>KALINA KATARZYNA</v>
      </c>
      <c r="C62" s="69"/>
      <c r="D62" s="81">
        <f>VLOOKUP(E57,squadre,9,FALSE)</f>
        <v>4</v>
      </c>
      <c r="E62" s="70" t="str">
        <f>VLOOKUP(E57,squadre,10,FALSE)</f>
        <v>Dell'Omo</v>
      </c>
      <c r="F62" s="58"/>
      <c r="G62" s="69"/>
      <c r="H62" s="69"/>
      <c r="I62" s="69"/>
      <c r="J62" s="69"/>
      <c r="K62" s="69"/>
      <c r="L62" s="69"/>
    </row>
    <row r="63" spans="1:12" x14ac:dyDescent="0.2">
      <c r="A63" s="81">
        <f>VLOOKUP(B57,squadre,11,FALSE)</f>
        <v>5</v>
      </c>
      <c r="B63" s="70" t="str">
        <f>VLOOKUP(B57,squadre,12,FALSE)</f>
        <v>TYROWICZ JUSTYNA</v>
      </c>
      <c r="C63" s="69"/>
      <c r="D63" s="81">
        <f>VLOOKUP(E57,squadre,11,FALSE)</f>
        <v>5</v>
      </c>
      <c r="E63" s="70" t="str">
        <f>VLOOKUP(E57,squadre,12,FALSE)</f>
        <v>Toccafondi</v>
      </c>
      <c r="F63" s="58"/>
      <c r="G63" s="69"/>
      <c r="H63" s="69"/>
      <c r="I63" s="69"/>
      <c r="J63" s="69"/>
      <c r="K63" s="69"/>
      <c r="L63" s="69"/>
    </row>
    <row r="64" spans="1:12" x14ac:dyDescent="0.2">
      <c r="A64" s="81">
        <f>VLOOKUP(B57,squadre,13,FALSE)</f>
        <v>6</v>
      </c>
      <c r="B64" s="70" t="str">
        <f>VLOOKUP(B57,squadre,14,FALSE)</f>
        <v>MADEJ MARLENA</v>
      </c>
      <c r="C64" s="69"/>
      <c r="D64" s="81">
        <f>VLOOKUP(E57,squadre,13,FALSE)</f>
        <v>7</v>
      </c>
      <c r="E64" s="70" t="str">
        <f>VLOOKUP(E57,squadre,14,FALSE)</f>
        <v>Bini</v>
      </c>
      <c r="F64" s="58"/>
      <c r="G64" s="69"/>
      <c r="H64" s="69"/>
      <c r="I64" s="69"/>
      <c r="J64" s="69"/>
      <c r="K64" s="69"/>
      <c r="L64" s="69"/>
    </row>
    <row r="65" spans="1:12" x14ac:dyDescent="0.2">
      <c r="A65" s="81">
        <f>VLOOKUP(B57,squadre,15,FALSE)</f>
        <v>7</v>
      </c>
      <c r="B65" s="70" t="str">
        <f>VLOOKUP(B57,squadre,16,FALSE)</f>
        <v>KULAS MONIKA</v>
      </c>
      <c r="C65" s="69"/>
      <c r="D65" s="81">
        <f>VLOOKUP(E57,squadre,15,FALSE)</f>
        <v>8</v>
      </c>
      <c r="E65" s="70" t="str">
        <f>VLOOKUP(E57,squadre,16,FALSE)</f>
        <v>Cappelli</v>
      </c>
      <c r="F65" s="58"/>
      <c r="G65" s="69"/>
      <c r="H65" s="69"/>
      <c r="I65" s="69"/>
      <c r="J65" s="69"/>
      <c r="K65" s="69"/>
      <c r="L65" s="69"/>
    </row>
    <row r="66" spans="1:12" x14ac:dyDescent="0.2">
      <c r="A66" s="81">
        <f>VLOOKUP(B57,squadre,17,FALSE)</f>
        <v>8</v>
      </c>
      <c r="B66" s="70" t="str">
        <f>VLOOKUP(B57,squadre,18,FALSE)</f>
        <v>JASIUKIEWICZ WERONIKA</v>
      </c>
      <c r="C66" s="69"/>
      <c r="D66" s="81">
        <f>VLOOKUP(E57,squadre,17,FALSE)</f>
        <v>9</v>
      </c>
      <c r="E66" s="70" t="str">
        <f>VLOOKUP(E57,squadre,18,FALSE)</f>
        <v>Lapini</v>
      </c>
      <c r="F66" s="58"/>
      <c r="G66" s="69"/>
      <c r="H66" s="69"/>
      <c r="I66" s="69"/>
      <c r="J66" s="69"/>
      <c r="K66" s="69"/>
      <c r="L66" s="69"/>
    </row>
    <row r="67" spans="1:12" x14ac:dyDescent="0.2">
      <c r="A67" s="81">
        <f>VLOOKUP(B57,squadre,19,FALSE)</f>
        <v>0</v>
      </c>
      <c r="B67" s="70">
        <f>VLOOKUP(B57,squadre,20,FALSE)</f>
        <v>0</v>
      </c>
      <c r="C67" s="69"/>
      <c r="D67" s="81">
        <f>VLOOKUP(E57,squadre,19,FALSE)</f>
        <v>0</v>
      </c>
      <c r="E67" s="70">
        <f>VLOOKUP(E57,squadre,20,FALSE)</f>
        <v>0</v>
      </c>
      <c r="F67" s="58"/>
      <c r="G67" s="69"/>
      <c r="H67" s="69"/>
      <c r="I67" s="69"/>
      <c r="J67" s="69"/>
      <c r="K67" s="69"/>
      <c r="L67" s="69"/>
    </row>
    <row r="68" spans="1:12" x14ac:dyDescent="0.2">
      <c r="A68" s="81">
        <f>VLOOKUP(B57,squadre,21,FALSE)</f>
        <v>0</v>
      </c>
      <c r="B68" s="70">
        <f>VLOOKUP(B57,squadre,22,FALSE)</f>
        <v>0</v>
      </c>
      <c r="C68" s="69"/>
      <c r="D68" s="81">
        <f>VLOOKUP(E57,squadre,21,FALSE)</f>
        <v>0</v>
      </c>
      <c r="E68" s="70">
        <f>VLOOKUP(E57,squadre,22,FALSE)</f>
        <v>0</v>
      </c>
      <c r="F68" s="58"/>
      <c r="G68" s="69"/>
      <c r="H68" s="69"/>
      <c r="I68" s="69"/>
      <c r="J68" s="69"/>
      <c r="K68" s="69"/>
      <c r="L68" s="69"/>
    </row>
    <row r="69" spans="1:12" x14ac:dyDescent="0.2">
      <c r="A69" s="83"/>
      <c r="B69" s="74"/>
      <c r="C69" s="69"/>
      <c r="D69" s="83"/>
      <c r="E69" s="74"/>
      <c r="F69" s="58"/>
      <c r="G69" s="69"/>
      <c r="H69" s="69"/>
      <c r="I69" s="69"/>
      <c r="J69" s="69"/>
      <c r="K69" s="69"/>
      <c r="L69" s="69"/>
    </row>
    <row r="70" spans="1:12" x14ac:dyDescent="0.2">
      <c r="A70" s="55"/>
      <c r="B70" s="55"/>
      <c r="C70" s="55"/>
      <c r="D70" s="55"/>
      <c r="E70" s="55"/>
      <c r="F70" s="71"/>
      <c r="G70" s="69"/>
      <c r="H70" s="69"/>
      <c r="I70" s="69"/>
      <c r="J70" s="69"/>
      <c r="K70" s="69"/>
      <c r="L70" s="69"/>
    </row>
    <row r="71" spans="1:12" x14ac:dyDescent="0.2">
      <c r="A71" s="77" t="s">
        <v>352</v>
      </c>
      <c r="B71" s="78" t="str">
        <f>B57</f>
        <v>Poland Ladies</v>
      </c>
      <c r="C71" s="84"/>
      <c r="D71" s="84"/>
      <c r="E71" s="78" t="str">
        <f>E57</f>
        <v>C.C.Firenze B</v>
      </c>
      <c r="F71" s="71"/>
      <c r="G71" s="69"/>
      <c r="H71" s="69"/>
      <c r="I71" s="69"/>
      <c r="J71" s="69"/>
      <c r="K71" s="69"/>
      <c r="L71" s="69"/>
    </row>
    <row r="72" spans="1:12" x14ac:dyDescent="0.2">
      <c r="A72" s="56" t="s">
        <v>353</v>
      </c>
      <c r="B72" s="68"/>
      <c r="C72" s="14"/>
      <c r="D72" s="71"/>
      <c r="E72" s="68"/>
      <c r="F72" s="58"/>
      <c r="G72" s="69"/>
      <c r="H72" s="69"/>
      <c r="I72" s="69"/>
      <c r="J72" s="69"/>
      <c r="K72" s="69"/>
      <c r="L72" s="69"/>
    </row>
    <row r="73" spans="1:12" x14ac:dyDescent="0.2">
      <c r="A73" s="56" t="s">
        <v>354</v>
      </c>
      <c r="B73" s="68"/>
      <c r="C73" s="14"/>
      <c r="D73" s="71"/>
      <c r="E73" s="68"/>
      <c r="F73" s="58"/>
      <c r="G73" s="69"/>
      <c r="H73" s="69"/>
      <c r="I73" s="69"/>
      <c r="J73" s="69"/>
      <c r="K73" s="69"/>
      <c r="L73" s="69"/>
    </row>
    <row r="74" spans="1:12" x14ac:dyDescent="0.2">
      <c r="A74" s="56" t="s">
        <v>355</v>
      </c>
      <c r="B74" s="69"/>
      <c r="C74" s="14"/>
      <c r="D74" s="71"/>
      <c r="E74" s="69"/>
      <c r="F74" s="58"/>
      <c r="G74" s="69"/>
      <c r="H74" s="69"/>
      <c r="I74" s="69"/>
      <c r="J74" s="69"/>
      <c r="K74" s="69"/>
      <c r="L74" s="69"/>
    </row>
    <row r="75" spans="1:12" x14ac:dyDescent="0.2">
      <c r="A75" s="56" t="s">
        <v>356</v>
      </c>
      <c r="B75" s="69"/>
      <c r="C75" s="14"/>
      <c r="D75" s="71"/>
      <c r="E75" s="69"/>
      <c r="F75" s="58"/>
      <c r="G75" s="69"/>
      <c r="H75" s="69"/>
      <c r="I75" s="69"/>
      <c r="J75" s="69"/>
      <c r="K75" s="69"/>
      <c r="L75" s="69"/>
    </row>
    <row r="76" spans="1:12" ht="15.75" x14ac:dyDescent="0.25">
      <c r="A76" s="85" t="s">
        <v>357</v>
      </c>
      <c r="B76" s="86">
        <v>5</v>
      </c>
      <c r="C76" s="87"/>
      <c r="D76" s="88"/>
      <c r="E76" s="86">
        <v>6</v>
      </c>
      <c r="F76" s="58"/>
      <c r="G76" s="69"/>
      <c r="H76" s="69"/>
      <c r="I76" s="69"/>
      <c r="J76" s="69"/>
      <c r="K76" s="69"/>
      <c r="L76" s="69"/>
    </row>
    <row r="77" spans="1:12" x14ac:dyDescent="0.2">
      <c r="A77" s="89"/>
      <c r="B77" s="8"/>
      <c r="E77" s="55"/>
      <c r="F77" s="71"/>
      <c r="G77" s="69"/>
      <c r="H77" s="69"/>
      <c r="I77" s="69"/>
      <c r="J77" s="69"/>
      <c r="K77" s="69"/>
      <c r="L77" s="69"/>
    </row>
    <row r="78" spans="1:12" x14ac:dyDescent="0.2">
      <c r="A78" s="56" t="s">
        <v>358</v>
      </c>
      <c r="B78" s="68"/>
      <c r="C78" s="14"/>
      <c r="F78" s="71"/>
      <c r="G78" s="69"/>
      <c r="H78" s="69"/>
      <c r="I78" s="69"/>
      <c r="J78" s="69"/>
      <c r="K78" s="69"/>
      <c r="L78" s="69"/>
    </row>
    <row r="79" spans="1:12" x14ac:dyDescent="0.2">
      <c r="A79" s="55"/>
      <c r="B79" s="55"/>
      <c r="G79" s="55"/>
      <c r="H79" s="55"/>
      <c r="I79" s="55"/>
      <c r="J79" s="55"/>
      <c r="K79" s="55"/>
      <c r="L79" s="55"/>
    </row>
    <row r="80" spans="1:12" x14ac:dyDescent="0.2">
      <c r="A80" s="28" t="s">
        <v>341</v>
      </c>
      <c r="B80" s="3"/>
      <c r="D80" s="28" t="s">
        <v>342</v>
      </c>
      <c r="E80" s="3"/>
      <c r="G80" s="28" t="s">
        <v>359</v>
      </c>
      <c r="H80" s="3"/>
      <c r="K80" s="28" t="s">
        <v>360</v>
      </c>
      <c r="L80" s="3"/>
    </row>
    <row r="81" spans="1:12" x14ac:dyDescent="0.2">
      <c r="B81" s="55"/>
      <c r="E81" s="55"/>
      <c r="H81" s="55"/>
      <c r="L81" s="55"/>
    </row>
    <row r="82" spans="1:12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45" x14ac:dyDescent="0.6">
      <c r="A83" s="170" t="s">
        <v>331</v>
      </c>
      <c r="B83" s="160"/>
      <c r="C83" s="160"/>
      <c r="D83" s="160"/>
      <c r="E83" s="160"/>
      <c r="F83" s="52" t="s">
        <v>332</v>
      </c>
      <c r="G83" s="53"/>
      <c r="H83" s="53"/>
      <c r="I83" s="53"/>
      <c r="J83" s="53"/>
      <c r="K83" s="169" t="s">
        <v>333</v>
      </c>
      <c r="L83" s="160"/>
    </row>
    <row r="84" spans="1:12" x14ac:dyDescent="0.2">
      <c r="A84" s="8"/>
      <c r="B84" s="8"/>
      <c r="C84" s="55"/>
      <c r="D84" s="8"/>
      <c r="E84" s="8"/>
      <c r="F84" s="55"/>
      <c r="G84" s="8"/>
      <c r="H84" s="8"/>
      <c r="I84" s="8"/>
      <c r="J84" s="8"/>
      <c r="K84" s="8"/>
      <c r="L84" s="8"/>
    </row>
    <row r="85" spans="1:12" ht="25.5" x14ac:dyDescent="0.2">
      <c r="A85" s="56" t="s">
        <v>19</v>
      </c>
      <c r="B85" s="90">
        <f>B44+4</f>
        <v>11</v>
      </c>
      <c r="C85" s="58"/>
      <c r="D85" s="167" t="s">
        <v>334</v>
      </c>
      <c r="E85" s="168"/>
      <c r="F85" s="60">
        <f>B85</f>
        <v>11</v>
      </c>
      <c r="G85" s="61" t="s">
        <v>335</v>
      </c>
      <c r="H85" s="62" t="str">
        <f>B98</f>
        <v>Swiss Nat.Team</v>
      </c>
      <c r="I85" s="167" t="s">
        <v>336</v>
      </c>
      <c r="J85" s="168"/>
      <c r="K85" s="62" t="str">
        <f>E98</f>
        <v>CMM TRieste</v>
      </c>
      <c r="L85" s="61" t="s">
        <v>65</v>
      </c>
    </row>
    <row r="86" spans="1:12" x14ac:dyDescent="0.2">
      <c r="A86" s="56" t="s">
        <v>337</v>
      </c>
      <c r="B86" s="133">
        <f>VLOOKUP(FLOOR(B85/4,1)*4+1,calendario,2)</f>
        <v>0.54166666666666674</v>
      </c>
      <c r="C86" s="58"/>
      <c r="D86" s="162"/>
      <c r="E86" s="163"/>
      <c r="F86" s="58"/>
      <c r="G86" s="68"/>
      <c r="H86" s="69"/>
      <c r="I86" s="68"/>
      <c r="J86" s="68"/>
      <c r="K86" s="68"/>
      <c r="L86" s="69"/>
    </row>
    <row r="87" spans="1:12" x14ac:dyDescent="0.2">
      <c r="A87" s="56" t="s">
        <v>338</v>
      </c>
      <c r="B87" s="70">
        <f>VLOOKUP(B85,calendario,3)</f>
        <v>3</v>
      </c>
      <c r="C87" s="58"/>
      <c r="D87" s="150"/>
      <c r="E87" s="164"/>
      <c r="F87" s="58"/>
      <c r="G87" s="68"/>
      <c r="H87" s="69"/>
      <c r="I87" s="68"/>
      <c r="J87" s="68"/>
      <c r="K87" s="68"/>
      <c r="L87" s="69"/>
    </row>
    <row r="88" spans="1:12" x14ac:dyDescent="0.2">
      <c r="A88" s="56" t="s">
        <v>36</v>
      </c>
      <c r="B88" s="70" t="str">
        <f>VLOOKUP(B98,squadre,2,FALSE)</f>
        <v>1st Division</v>
      </c>
      <c r="C88" s="58"/>
      <c r="D88" s="150"/>
      <c r="E88" s="164"/>
      <c r="F88" s="58"/>
      <c r="G88" s="68"/>
      <c r="H88" s="68"/>
      <c r="I88" s="68"/>
      <c r="J88" s="68"/>
      <c r="K88" s="69"/>
      <c r="L88" s="69"/>
    </row>
    <row r="89" spans="1:12" x14ac:dyDescent="0.2">
      <c r="A89" s="56" t="s">
        <v>340</v>
      </c>
      <c r="B89" s="72">
        <v>42833</v>
      </c>
      <c r="C89" s="58"/>
      <c r="D89" s="150"/>
      <c r="E89" s="164"/>
      <c r="F89" s="58"/>
      <c r="G89" s="69"/>
      <c r="H89" s="69"/>
      <c r="I89" s="69"/>
      <c r="J89" s="69"/>
      <c r="K89" s="69"/>
      <c r="L89" s="69"/>
    </row>
    <row r="90" spans="1:12" x14ac:dyDescent="0.2">
      <c r="A90" s="73"/>
      <c r="B90" s="74"/>
      <c r="C90" s="58"/>
      <c r="D90" s="150"/>
      <c r="E90" s="164"/>
      <c r="F90" s="58"/>
      <c r="G90" s="68"/>
      <c r="H90" s="69"/>
      <c r="I90" s="68"/>
      <c r="J90" s="68"/>
      <c r="K90" s="68"/>
      <c r="L90" s="68"/>
    </row>
    <row r="91" spans="1:12" x14ac:dyDescent="0.2">
      <c r="A91" s="56" t="s">
        <v>341</v>
      </c>
      <c r="B91" s="75" t="str">
        <f>VLOOKUP(B85,calendario,9)</f>
        <v>EUR B</v>
      </c>
      <c r="C91" s="58"/>
      <c r="D91" s="150"/>
      <c r="E91" s="164"/>
      <c r="F91" s="58"/>
      <c r="G91" s="68"/>
      <c r="H91" s="68"/>
      <c r="I91" s="68"/>
      <c r="J91" s="68"/>
      <c r="K91" s="69"/>
      <c r="L91" s="69"/>
    </row>
    <row r="92" spans="1:12" x14ac:dyDescent="0.2">
      <c r="A92" s="56" t="s">
        <v>342</v>
      </c>
      <c r="B92" s="74"/>
      <c r="C92" s="58"/>
      <c r="D92" s="150"/>
      <c r="E92" s="164"/>
      <c r="F92" s="58"/>
      <c r="G92" s="68"/>
      <c r="H92" s="69"/>
      <c r="I92" s="68"/>
      <c r="J92" s="68"/>
      <c r="K92" s="68"/>
      <c r="L92" s="69"/>
    </row>
    <row r="93" spans="1:12" x14ac:dyDescent="0.2">
      <c r="A93" s="73"/>
      <c r="B93" s="74"/>
      <c r="C93" s="58"/>
      <c r="D93" s="150"/>
      <c r="E93" s="164"/>
      <c r="F93" s="58"/>
      <c r="G93" s="68"/>
      <c r="H93" s="68"/>
      <c r="I93" s="68"/>
      <c r="J93" s="68"/>
      <c r="K93" s="69"/>
      <c r="L93" s="69"/>
    </row>
    <row r="94" spans="1:12" x14ac:dyDescent="0.2">
      <c r="A94" s="56" t="s">
        <v>343</v>
      </c>
      <c r="B94" s="74"/>
      <c r="C94" s="58"/>
      <c r="D94" s="150"/>
      <c r="E94" s="164"/>
      <c r="F94" s="58"/>
      <c r="G94" s="69"/>
      <c r="H94" s="69"/>
      <c r="I94" s="69"/>
      <c r="J94" s="69"/>
      <c r="K94" s="69"/>
      <c r="L94" s="69"/>
    </row>
    <row r="95" spans="1:12" x14ac:dyDescent="0.2">
      <c r="A95" s="56" t="s">
        <v>344</v>
      </c>
      <c r="B95" s="74"/>
      <c r="C95" s="58"/>
      <c r="D95" s="150"/>
      <c r="E95" s="164"/>
      <c r="F95" s="58"/>
      <c r="G95" s="69"/>
      <c r="H95" s="69"/>
      <c r="I95" s="69"/>
      <c r="J95" s="69"/>
      <c r="K95" s="69"/>
      <c r="L95" s="69"/>
    </row>
    <row r="96" spans="1:12" x14ac:dyDescent="0.2">
      <c r="A96" s="56" t="s">
        <v>345</v>
      </c>
      <c r="B96" s="74"/>
      <c r="C96" s="58"/>
      <c r="D96" s="165"/>
      <c r="E96" s="166"/>
      <c r="F96" s="58"/>
      <c r="G96" s="69"/>
      <c r="H96" s="69"/>
      <c r="I96" s="69"/>
      <c r="J96" s="69"/>
      <c r="K96" s="69"/>
      <c r="L96" s="69"/>
    </row>
    <row r="97" spans="1:12" x14ac:dyDescent="0.2">
      <c r="A97" s="55"/>
      <c r="B97" s="55"/>
      <c r="D97" s="55"/>
      <c r="E97" s="55"/>
      <c r="F97" s="71"/>
      <c r="G97" s="69"/>
      <c r="H97" s="69"/>
      <c r="I97" s="69"/>
      <c r="J97" s="69"/>
      <c r="K97" s="69"/>
      <c r="L97" s="69"/>
    </row>
    <row r="98" spans="1:12" x14ac:dyDescent="0.2">
      <c r="A98" s="77" t="s">
        <v>346</v>
      </c>
      <c r="B98" s="78" t="str">
        <f>VLOOKUP(B85,calendario,5)</f>
        <v>Swiss Nat.Team</v>
      </c>
      <c r="C98" s="79"/>
      <c r="D98" s="77" t="s">
        <v>347</v>
      </c>
      <c r="E98" s="78" t="str">
        <f>VLOOKUP(B85,calendario,6)</f>
        <v>CMM TRieste</v>
      </c>
      <c r="F98" s="6"/>
      <c r="G98" s="69"/>
      <c r="H98" s="69"/>
      <c r="I98" s="69"/>
      <c r="J98" s="69"/>
      <c r="K98" s="69"/>
      <c r="L98" s="69"/>
    </row>
    <row r="99" spans="1:12" x14ac:dyDescent="0.2">
      <c r="A99" s="56" t="s">
        <v>348</v>
      </c>
      <c r="B99" s="56" t="s">
        <v>349</v>
      </c>
      <c r="C99" s="73"/>
      <c r="D99" s="56" t="s">
        <v>348</v>
      </c>
      <c r="E99" s="56" t="s">
        <v>349</v>
      </c>
      <c r="F99" s="80"/>
      <c r="G99" s="69"/>
      <c r="H99" s="69"/>
      <c r="I99" s="69"/>
      <c r="J99" s="69"/>
      <c r="K99" s="69"/>
      <c r="L99" s="69"/>
    </row>
    <row r="100" spans="1:12" x14ac:dyDescent="0.2">
      <c r="A100" s="81">
        <f>VLOOKUP(B98,squadre,3,FALSE)</f>
        <v>2</v>
      </c>
      <c r="B100" s="70" t="str">
        <f>VLOOKUP(B98,squadre,4,FALSE)</f>
        <v xml:space="preserve">Andreas Bartelt </v>
      </c>
      <c r="C100" s="69"/>
      <c r="D100" s="81">
        <f>VLOOKUP(E98,squadre,3,FALSE)</f>
        <v>1</v>
      </c>
      <c r="E100" s="70" t="str">
        <f>VLOOKUP(E98,squadre,4,FALSE)</f>
        <v>Carlo Bigaglia</v>
      </c>
      <c r="F100" s="58"/>
      <c r="G100" s="69"/>
      <c r="H100" s="69"/>
      <c r="I100" s="69"/>
      <c r="J100" s="69"/>
      <c r="K100" s="69"/>
      <c r="L100" s="69"/>
    </row>
    <row r="101" spans="1:12" x14ac:dyDescent="0.2">
      <c r="A101" s="81">
        <f>VLOOKUP(B98,squadre,5,FALSE)</f>
        <v>3</v>
      </c>
      <c r="B101" s="70" t="str">
        <f>VLOOKUP(B98,squadre,6,FALSE)</f>
        <v xml:space="preserve">Jonas Woitkowiak </v>
      </c>
      <c r="C101" s="69"/>
      <c r="D101" s="81">
        <f>VLOOKUP(E98,squadre,5,FALSE)</f>
        <v>3</v>
      </c>
      <c r="E101" s="70" t="str">
        <f>VLOOKUP(E98,squadre,6,FALSE)</f>
        <v>Andrea Falconer</v>
      </c>
      <c r="F101" s="58"/>
      <c r="G101" s="69"/>
      <c r="H101" s="69"/>
      <c r="I101" s="69"/>
      <c r="J101" s="69"/>
      <c r="K101" s="69"/>
      <c r="L101" s="69"/>
    </row>
    <row r="102" spans="1:12" x14ac:dyDescent="0.2">
      <c r="A102" s="81">
        <f>VLOOKUP(B98,squadre,7,FALSE)</f>
        <v>5</v>
      </c>
      <c r="B102" s="70" t="str">
        <f>VLOOKUP(B98,squadre,8,FALSE)</f>
        <v xml:space="preserve">Nico Küenzi </v>
      </c>
      <c r="C102" s="69"/>
      <c r="D102" s="81">
        <f>VLOOKUP(E98,squadre,7,FALSE)</f>
        <v>5</v>
      </c>
      <c r="E102" s="70" t="str">
        <f>VLOOKUP(E98,squadre,8,FALSE)</f>
        <v>Matteo Benetton</v>
      </c>
      <c r="F102" s="58"/>
      <c r="G102" s="69"/>
      <c r="H102" s="69"/>
      <c r="I102" s="69"/>
      <c r="J102" s="69"/>
      <c r="K102" s="69"/>
      <c r="L102" s="69"/>
    </row>
    <row r="103" spans="1:12" x14ac:dyDescent="0.2">
      <c r="A103" s="81">
        <f>VLOOKUP(B98,squadre,9,FALSE)</f>
        <v>6</v>
      </c>
      <c r="B103" s="70" t="str">
        <f>VLOOKUP(B98,squadre,10,FALSE)</f>
        <v xml:space="preserve">Stephan Bartelt </v>
      </c>
      <c r="C103" s="69"/>
      <c r="D103" s="81">
        <f>VLOOKUP(E98,squadre,9,FALSE)</f>
        <v>6</v>
      </c>
      <c r="E103" s="70" t="str">
        <f>VLOOKUP(E98,squadre,10,FALSE)</f>
        <v>Marco De Colombani</v>
      </c>
      <c r="F103" s="58"/>
      <c r="G103" s="69"/>
      <c r="H103" s="69"/>
      <c r="I103" s="69"/>
      <c r="J103" s="69"/>
      <c r="K103" s="69"/>
      <c r="L103" s="69"/>
    </row>
    <row r="104" spans="1:12" x14ac:dyDescent="0.2">
      <c r="A104" s="81">
        <f>VLOOKUP(B98,squadre,11,FALSE)</f>
        <v>7</v>
      </c>
      <c r="B104" s="70" t="str">
        <f>VLOOKUP(B98,squadre,12,FALSE)</f>
        <v>Sandro Nüssler</v>
      </c>
      <c r="C104" s="69"/>
      <c r="D104" s="81">
        <f>VLOOKUP(E98,squadre,11,FALSE)</f>
        <v>7</v>
      </c>
      <c r="E104" s="70" t="str">
        <f>VLOOKUP(E98,squadre,12,FALSE)</f>
        <v>Bigaglia Enrico</v>
      </c>
      <c r="F104" s="58"/>
      <c r="G104" s="69"/>
      <c r="H104" s="69"/>
      <c r="I104" s="69"/>
      <c r="J104" s="69"/>
      <c r="K104" s="69"/>
      <c r="L104" s="69"/>
    </row>
    <row r="105" spans="1:12" x14ac:dyDescent="0.2">
      <c r="A105" s="81">
        <f>VLOOKUP(B98,squadre,13,FALSE)</f>
        <v>8</v>
      </c>
      <c r="B105" s="70" t="str">
        <f>VLOOKUP(B98,squadre,14,FALSE)</f>
        <v>Colin Weber</v>
      </c>
      <c r="C105" s="69"/>
      <c r="D105" s="81">
        <f>VLOOKUP(E98,squadre,13,FALSE)</f>
        <v>8</v>
      </c>
      <c r="E105" s="70" t="str">
        <f>VLOOKUP(E98,squadre,14,FALSE)</f>
        <v>Rocco Bon</v>
      </c>
      <c r="F105" s="58"/>
      <c r="G105" s="69"/>
      <c r="H105" s="69"/>
      <c r="I105" s="69"/>
      <c r="J105" s="69"/>
      <c r="K105" s="69"/>
      <c r="L105" s="69"/>
    </row>
    <row r="106" spans="1:12" x14ac:dyDescent="0.2">
      <c r="A106" s="81">
        <f>VLOOKUP(B98,squadre,15,FALSE)</f>
        <v>9</v>
      </c>
      <c r="B106" s="70" t="str">
        <f>VLOOKUP(B98,squadre,16,FALSE)</f>
        <v xml:space="preserve">Pascal Fuhrimann </v>
      </c>
      <c r="C106" s="69"/>
      <c r="D106" s="81">
        <f>VLOOKUP(E98,squadre,15,FALSE)</f>
        <v>9</v>
      </c>
      <c r="E106" s="70" t="str">
        <f>VLOOKUP(E98,squadre,16,FALSE)</f>
        <v>Tobia Esopi</v>
      </c>
      <c r="F106" s="58"/>
      <c r="G106" s="69"/>
      <c r="H106" s="69"/>
      <c r="I106" s="69"/>
      <c r="J106" s="69"/>
      <c r="K106" s="69"/>
      <c r="L106" s="69"/>
    </row>
    <row r="107" spans="1:12" x14ac:dyDescent="0.2">
      <c r="A107" s="81">
        <f>VLOOKUP(B98,squadre,17,FALSE)</f>
        <v>10</v>
      </c>
      <c r="B107" s="70" t="str">
        <f>VLOOKUP(B98,squadre,18,FALSE)</f>
        <v>Simon Morger</v>
      </c>
      <c r="C107" s="69"/>
      <c r="D107" s="81">
        <f>VLOOKUP(E98,squadre,17,FALSE)</f>
        <v>13</v>
      </c>
      <c r="E107" s="70" t="str">
        <f>VLOOKUP(E98,squadre,18,FALSE)</f>
        <v>Stefano Rugo</v>
      </c>
      <c r="F107" s="58"/>
      <c r="G107" s="69"/>
      <c r="H107" s="69"/>
      <c r="I107" s="69"/>
      <c r="J107" s="69"/>
      <c r="K107" s="69"/>
      <c r="L107" s="69"/>
    </row>
    <row r="108" spans="1:12" x14ac:dyDescent="0.2">
      <c r="A108" s="81">
        <f>VLOOKUP(B98,squadre,19,FALSE)</f>
        <v>0</v>
      </c>
      <c r="B108" s="70">
        <f>VLOOKUP(B98,squadre,20,FALSE)</f>
        <v>0</v>
      </c>
      <c r="C108" s="69"/>
      <c r="D108" s="81">
        <f>VLOOKUP(E98,squadre,19,FALSE)</f>
        <v>0</v>
      </c>
      <c r="E108" s="70">
        <f>VLOOKUP(E98,squadre,20,FALSE)</f>
        <v>0</v>
      </c>
      <c r="F108" s="58"/>
      <c r="G108" s="69"/>
      <c r="H108" s="69"/>
      <c r="I108" s="69"/>
      <c r="J108" s="69"/>
      <c r="K108" s="69"/>
      <c r="L108" s="69"/>
    </row>
    <row r="109" spans="1:12" x14ac:dyDescent="0.2">
      <c r="A109" s="81">
        <f>VLOOKUP(B98,squadre,21,FALSE)</f>
        <v>0</v>
      </c>
      <c r="B109" s="70">
        <f>VLOOKUP(B98,squadre,22,FALSE)</f>
        <v>0</v>
      </c>
      <c r="C109" s="69"/>
      <c r="D109" s="81">
        <f>VLOOKUP(E98,squadre,21,FALSE)</f>
        <v>0</v>
      </c>
      <c r="E109" s="70">
        <f>VLOOKUP(E98,squadre,22,FALSE)</f>
        <v>0</v>
      </c>
      <c r="F109" s="58"/>
      <c r="G109" s="69"/>
      <c r="H109" s="69"/>
      <c r="I109" s="69"/>
      <c r="J109" s="69"/>
      <c r="K109" s="69"/>
      <c r="L109" s="69"/>
    </row>
    <row r="110" spans="1:12" x14ac:dyDescent="0.2">
      <c r="A110" s="83"/>
      <c r="B110" s="74"/>
      <c r="C110" s="69"/>
      <c r="D110" s="83"/>
      <c r="E110" s="74"/>
      <c r="F110" s="58"/>
      <c r="G110" s="69"/>
      <c r="H110" s="69"/>
      <c r="I110" s="69"/>
      <c r="J110" s="69"/>
      <c r="K110" s="69"/>
      <c r="L110" s="69"/>
    </row>
    <row r="111" spans="1:12" x14ac:dyDescent="0.2">
      <c r="A111" s="55"/>
      <c r="B111" s="55"/>
      <c r="C111" s="55"/>
      <c r="D111" s="55"/>
      <c r="E111" s="55"/>
      <c r="F111" s="71"/>
      <c r="G111" s="69"/>
      <c r="H111" s="69"/>
      <c r="I111" s="69"/>
      <c r="J111" s="69"/>
      <c r="K111" s="69"/>
      <c r="L111" s="69"/>
    </row>
    <row r="112" spans="1:12" x14ac:dyDescent="0.2">
      <c r="A112" s="77" t="s">
        <v>352</v>
      </c>
      <c r="B112" s="78" t="str">
        <f>B98</f>
        <v>Swiss Nat.Team</v>
      </c>
      <c r="C112" s="84"/>
      <c r="D112" s="84"/>
      <c r="E112" s="78" t="str">
        <f>E98</f>
        <v>CMM TRieste</v>
      </c>
      <c r="F112" s="71"/>
      <c r="G112" s="69"/>
      <c r="H112" s="69"/>
      <c r="I112" s="69"/>
      <c r="J112" s="69"/>
      <c r="K112" s="69"/>
      <c r="L112" s="69"/>
    </row>
    <row r="113" spans="1:12" x14ac:dyDescent="0.2">
      <c r="A113" s="56" t="s">
        <v>353</v>
      </c>
      <c r="B113" s="68"/>
      <c r="C113" s="14"/>
      <c r="D113" s="71"/>
      <c r="E113" s="68"/>
      <c r="F113" s="58"/>
      <c r="G113" s="69"/>
      <c r="H113" s="69"/>
      <c r="I113" s="69"/>
      <c r="J113" s="69"/>
      <c r="K113" s="69"/>
      <c r="L113" s="69"/>
    </row>
    <row r="114" spans="1:12" x14ac:dyDescent="0.2">
      <c r="A114" s="56" t="s">
        <v>354</v>
      </c>
      <c r="B114" s="68"/>
      <c r="C114" s="14"/>
      <c r="D114" s="71"/>
      <c r="E114" s="68"/>
      <c r="F114" s="58"/>
      <c r="G114" s="69"/>
      <c r="H114" s="69"/>
      <c r="I114" s="69"/>
      <c r="J114" s="69"/>
      <c r="K114" s="69"/>
      <c r="L114" s="69"/>
    </row>
    <row r="115" spans="1:12" x14ac:dyDescent="0.2">
      <c r="A115" s="56" t="s">
        <v>355</v>
      </c>
      <c r="B115" s="69"/>
      <c r="C115" s="14"/>
      <c r="D115" s="71"/>
      <c r="E115" s="69"/>
      <c r="F115" s="58"/>
      <c r="G115" s="69"/>
      <c r="H115" s="69"/>
      <c r="I115" s="69"/>
      <c r="J115" s="69"/>
      <c r="K115" s="69"/>
      <c r="L115" s="69"/>
    </row>
    <row r="116" spans="1:12" x14ac:dyDescent="0.2">
      <c r="A116" s="56" t="s">
        <v>356</v>
      </c>
      <c r="B116" s="69"/>
      <c r="C116" s="14"/>
      <c r="D116" s="71"/>
      <c r="E116" s="69"/>
      <c r="F116" s="58"/>
      <c r="G116" s="69"/>
      <c r="H116" s="69"/>
      <c r="I116" s="69"/>
      <c r="J116" s="69"/>
      <c r="K116" s="69"/>
      <c r="L116" s="69"/>
    </row>
    <row r="117" spans="1:12" ht="15.75" x14ac:dyDescent="0.25">
      <c r="A117" s="85" t="s">
        <v>357</v>
      </c>
      <c r="B117" s="86">
        <v>9</v>
      </c>
      <c r="C117" s="87"/>
      <c r="D117" s="88"/>
      <c r="E117" s="86">
        <v>1</v>
      </c>
      <c r="F117" s="58"/>
      <c r="G117" s="69"/>
      <c r="H117" s="69"/>
      <c r="I117" s="69"/>
      <c r="J117" s="69"/>
      <c r="K117" s="69"/>
      <c r="L117" s="69"/>
    </row>
    <row r="118" spans="1:12" x14ac:dyDescent="0.2">
      <c r="A118" s="89"/>
      <c r="B118" s="8"/>
      <c r="E118" s="55"/>
      <c r="F118" s="71"/>
      <c r="G118" s="69"/>
      <c r="H118" s="69"/>
      <c r="I118" s="69"/>
      <c r="J118" s="69"/>
      <c r="K118" s="69"/>
      <c r="L118" s="69"/>
    </row>
    <row r="119" spans="1:12" x14ac:dyDescent="0.2">
      <c r="A119" s="56" t="s">
        <v>358</v>
      </c>
      <c r="B119" s="68"/>
      <c r="C119" s="14"/>
      <c r="F119" s="71"/>
      <c r="G119" s="69"/>
      <c r="H119" s="69"/>
      <c r="I119" s="69"/>
      <c r="J119" s="69"/>
      <c r="K119" s="69"/>
      <c r="L119" s="69"/>
    </row>
    <row r="120" spans="1:12" x14ac:dyDescent="0.2">
      <c r="A120" s="55"/>
      <c r="B120" s="55"/>
      <c r="G120" s="55"/>
      <c r="H120" s="55"/>
      <c r="I120" s="55"/>
      <c r="J120" s="55"/>
      <c r="K120" s="55"/>
      <c r="L120" s="55"/>
    </row>
    <row r="121" spans="1:12" x14ac:dyDescent="0.2">
      <c r="A121" s="28" t="s">
        <v>341</v>
      </c>
      <c r="B121" s="3"/>
      <c r="D121" s="28" t="s">
        <v>342</v>
      </c>
      <c r="E121" s="3"/>
      <c r="G121" s="28" t="s">
        <v>359</v>
      </c>
      <c r="H121" s="3"/>
      <c r="K121" s="28" t="s">
        <v>360</v>
      </c>
      <c r="L121" s="3"/>
    </row>
    <row r="122" spans="1:12" x14ac:dyDescent="0.2">
      <c r="B122" s="55"/>
      <c r="E122" s="55"/>
      <c r="H122" s="55"/>
      <c r="L122" s="55"/>
    </row>
    <row r="123" spans="1:12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45" x14ac:dyDescent="0.6">
      <c r="A124" s="170" t="s">
        <v>331</v>
      </c>
      <c r="B124" s="160"/>
      <c r="C124" s="160"/>
      <c r="D124" s="160"/>
      <c r="E124" s="160"/>
      <c r="F124" s="52" t="s">
        <v>332</v>
      </c>
      <c r="G124" s="53"/>
      <c r="H124" s="53"/>
      <c r="I124" s="53"/>
      <c r="J124" s="53"/>
      <c r="K124" s="169" t="s">
        <v>333</v>
      </c>
      <c r="L124" s="160"/>
    </row>
    <row r="125" spans="1:12" x14ac:dyDescent="0.2">
      <c r="A125" s="8"/>
      <c r="B125" s="8"/>
      <c r="C125" s="55"/>
      <c r="D125" s="8"/>
      <c r="E125" s="8"/>
      <c r="F125" s="55"/>
      <c r="G125" s="8"/>
      <c r="H125" s="8"/>
      <c r="I125" s="8"/>
      <c r="J125" s="8"/>
      <c r="K125" s="8"/>
      <c r="L125" s="8"/>
    </row>
    <row r="126" spans="1:12" x14ac:dyDescent="0.2">
      <c r="A126" s="56" t="s">
        <v>19</v>
      </c>
      <c r="B126" s="90">
        <f>B85+4</f>
        <v>15</v>
      </c>
      <c r="C126" s="58"/>
      <c r="D126" s="167" t="s">
        <v>334</v>
      </c>
      <c r="E126" s="168"/>
      <c r="F126" s="60">
        <f>B126</f>
        <v>15</v>
      </c>
      <c r="G126" s="61" t="s">
        <v>335</v>
      </c>
      <c r="H126" s="62" t="str">
        <f>B139</f>
        <v>Swiss U21 B</v>
      </c>
      <c r="I126" s="167" t="s">
        <v>336</v>
      </c>
      <c r="J126" s="168"/>
      <c r="K126" s="62" t="str">
        <f>E139</f>
        <v>Firenze F-U18</v>
      </c>
      <c r="L126" s="61" t="s">
        <v>65</v>
      </c>
    </row>
    <row r="127" spans="1:12" x14ac:dyDescent="0.2">
      <c r="A127" s="56" t="s">
        <v>337</v>
      </c>
      <c r="B127" s="133">
        <f>VLOOKUP(FLOOR(B126/4,1)*4+1,calendario,2)</f>
        <v>0.56250000000000011</v>
      </c>
      <c r="C127" s="58"/>
      <c r="D127" s="162"/>
      <c r="E127" s="163"/>
      <c r="F127" s="58"/>
      <c r="G127" s="68"/>
      <c r="H127" s="69"/>
      <c r="I127" s="68"/>
      <c r="J127" s="68"/>
      <c r="K127" s="68"/>
      <c r="L127" s="69"/>
    </row>
    <row r="128" spans="1:12" x14ac:dyDescent="0.2">
      <c r="A128" s="56" t="s">
        <v>338</v>
      </c>
      <c r="B128" s="70">
        <f>VLOOKUP(B126,calendario,3)</f>
        <v>3</v>
      </c>
      <c r="C128" s="58"/>
      <c r="D128" s="150"/>
      <c r="E128" s="164"/>
      <c r="F128" s="58"/>
      <c r="G128" s="68"/>
      <c r="H128" s="69"/>
      <c r="I128" s="68"/>
      <c r="J128" s="68"/>
      <c r="K128" s="68"/>
      <c r="L128" s="69"/>
    </row>
    <row r="129" spans="1:12" x14ac:dyDescent="0.2">
      <c r="A129" s="56" t="s">
        <v>36</v>
      </c>
      <c r="B129" s="70" t="str">
        <f>VLOOKUP(B139,squadre,2,FALSE)</f>
        <v>2nd Division</v>
      </c>
      <c r="C129" s="58"/>
      <c r="D129" s="150"/>
      <c r="E129" s="164"/>
      <c r="F129" s="58"/>
      <c r="G129" s="68"/>
      <c r="H129" s="68"/>
      <c r="I129" s="68"/>
      <c r="J129" s="68"/>
      <c r="K129" s="69"/>
      <c r="L129" s="69"/>
    </row>
    <row r="130" spans="1:12" x14ac:dyDescent="0.2">
      <c r="A130" s="56" t="s">
        <v>340</v>
      </c>
      <c r="B130" s="72">
        <v>42833</v>
      </c>
      <c r="C130" s="58"/>
      <c r="D130" s="150"/>
      <c r="E130" s="164"/>
      <c r="F130" s="58"/>
      <c r="G130" s="69"/>
      <c r="H130" s="69"/>
      <c r="I130" s="69"/>
      <c r="J130" s="69"/>
      <c r="K130" s="69"/>
      <c r="L130" s="69"/>
    </row>
    <row r="131" spans="1:12" x14ac:dyDescent="0.2">
      <c r="A131" s="73"/>
      <c r="B131" s="74"/>
      <c r="C131" s="58"/>
      <c r="D131" s="150"/>
      <c r="E131" s="164"/>
      <c r="F131" s="58"/>
      <c r="G131" s="68"/>
      <c r="H131" s="69"/>
      <c r="I131" s="68"/>
      <c r="J131" s="68"/>
      <c r="K131" s="68"/>
      <c r="L131" s="68"/>
    </row>
    <row r="132" spans="1:12" x14ac:dyDescent="0.2">
      <c r="A132" s="56" t="s">
        <v>341</v>
      </c>
      <c r="B132" s="75" t="str">
        <f>VLOOKUP(B126,calendario,9)</f>
        <v>Nutrie Assassine</v>
      </c>
      <c r="C132" s="58"/>
      <c r="D132" s="150"/>
      <c r="E132" s="164"/>
      <c r="F132" s="58"/>
      <c r="G132" s="68"/>
      <c r="H132" s="68"/>
      <c r="I132" s="68"/>
      <c r="J132" s="68"/>
      <c r="K132" s="69"/>
      <c r="L132" s="69"/>
    </row>
    <row r="133" spans="1:12" x14ac:dyDescent="0.2">
      <c r="A133" s="56" t="s">
        <v>342</v>
      </c>
      <c r="B133" s="74"/>
      <c r="C133" s="58"/>
      <c r="D133" s="150"/>
      <c r="E133" s="164"/>
      <c r="F133" s="58"/>
      <c r="G133" s="68"/>
      <c r="H133" s="69"/>
      <c r="I133" s="68"/>
      <c r="J133" s="68"/>
      <c r="K133" s="68"/>
      <c r="L133" s="69"/>
    </row>
    <row r="134" spans="1:12" x14ac:dyDescent="0.2">
      <c r="A134" s="73"/>
      <c r="B134" s="74"/>
      <c r="C134" s="58"/>
      <c r="D134" s="150"/>
      <c r="E134" s="164"/>
      <c r="F134" s="58"/>
      <c r="G134" s="68"/>
      <c r="H134" s="68"/>
      <c r="I134" s="68"/>
      <c r="J134" s="68"/>
      <c r="K134" s="69"/>
      <c r="L134" s="69"/>
    </row>
    <row r="135" spans="1:12" x14ac:dyDescent="0.2">
      <c r="A135" s="56" t="s">
        <v>343</v>
      </c>
      <c r="B135" s="74"/>
      <c r="C135" s="58"/>
      <c r="D135" s="150"/>
      <c r="E135" s="164"/>
      <c r="F135" s="58"/>
      <c r="G135" s="69"/>
      <c r="H135" s="69"/>
      <c r="I135" s="69"/>
      <c r="J135" s="69"/>
      <c r="K135" s="69"/>
      <c r="L135" s="69"/>
    </row>
    <row r="136" spans="1:12" x14ac:dyDescent="0.2">
      <c r="A136" s="56" t="s">
        <v>344</v>
      </c>
      <c r="B136" s="74"/>
      <c r="C136" s="58"/>
      <c r="D136" s="150"/>
      <c r="E136" s="164"/>
      <c r="F136" s="58"/>
      <c r="G136" s="69"/>
      <c r="H136" s="69"/>
      <c r="I136" s="69"/>
      <c r="J136" s="69"/>
      <c r="K136" s="69"/>
      <c r="L136" s="69"/>
    </row>
    <row r="137" spans="1:12" x14ac:dyDescent="0.2">
      <c r="A137" s="56" t="s">
        <v>345</v>
      </c>
      <c r="B137" s="74"/>
      <c r="C137" s="58"/>
      <c r="D137" s="165"/>
      <c r="E137" s="166"/>
      <c r="F137" s="58"/>
      <c r="G137" s="69"/>
      <c r="H137" s="69"/>
      <c r="I137" s="69"/>
      <c r="J137" s="69"/>
      <c r="K137" s="69"/>
      <c r="L137" s="69"/>
    </row>
    <row r="138" spans="1:12" x14ac:dyDescent="0.2">
      <c r="A138" s="55"/>
      <c r="B138" s="55"/>
      <c r="D138" s="55"/>
      <c r="E138" s="55"/>
      <c r="F138" s="71"/>
      <c r="G138" s="69"/>
      <c r="H138" s="69"/>
      <c r="I138" s="69"/>
      <c r="J138" s="69"/>
      <c r="K138" s="69"/>
      <c r="L138" s="69"/>
    </row>
    <row r="139" spans="1:12" x14ac:dyDescent="0.2">
      <c r="A139" s="77" t="s">
        <v>346</v>
      </c>
      <c r="B139" s="78" t="str">
        <f>VLOOKUP(B126,calendario,5)</f>
        <v>Swiss U21 B</v>
      </c>
      <c r="C139" s="79"/>
      <c r="D139" s="77" t="s">
        <v>347</v>
      </c>
      <c r="E139" s="78" t="str">
        <f>VLOOKUP(B126,calendario,6)</f>
        <v>Firenze F-U18</v>
      </c>
      <c r="F139" s="6"/>
      <c r="G139" s="69"/>
      <c r="H139" s="69"/>
      <c r="I139" s="69"/>
      <c r="J139" s="69"/>
      <c r="K139" s="69"/>
      <c r="L139" s="69"/>
    </row>
    <row r="140" spans="1:12" x14ac:dyDescent="0.2">
      <c r="A140" s="56" t="s">
        <v>348</v>
      </c>
      <c r="B140" s="56" t="s">
        <v>349</v>
      </c>
      <c r="C140" s="73"/>
      <c r="D140" s="56" t="s">
        <v>348</v>
      </c>
      <c r="E140" s="56" t="s">
        <v>349</v>
      </c>
      <c r="F140" s="80"/>
      <c r="G140" s="69"/>
      <c r="H140" s="69"/>
      <c r="I140" s="69"/>
      <c r="J140" s="69"/>
      <c r="K140" s="69"/>
      <c r="L140" s="69"/>
    </row>
    <row r="141" spans="1:12" x14ac:dyDescent="0.2">
      <c r="A141" s="81">
        <f>VLOOKUP(B139,squadre,3,FALSE)</f>
        <v>1</v>
      </c>
      <c r="B141" s="70" t="str">
        <f>VLOOKUP(B139,squadre,4,FALSE)</f>
        <v>Alexi Porlezza</v>
      </c>
      <c r="C141" s="69"/>
      <c r="D141" s="81">
        <f>VLOOKUP(E139,squadre,3,FALSE)</f>
        <v>0</v>
      </c>
      <c r="E141" s="70">
        <f>VLOOKUP(E139,squadre,4,FALSE)</f>
        <v>0</v>
      </c>
      <c r="F141" s="58"/>
      <c r="G141" s="69"/>
      <c r="H141" s="69"/>
      <c r="I141" s="69"/>
      <c r="J141" s="69"/>
      <c r="K141" s="69"/>
      <c r="L141" s="69"/>
    </row>
    <row r="142" spans="1:12" x14ac:dyDescent="0.2">
      <c r="A142" s="81">
        <f>VLOOKUP(B139,squadre,5,FALSE)</f>
        <v>2</v>
      </c>
      <c r="B142" s="70" t="str">
        <f>VLOOKUP(B139,squadre,6,FALSE)</f>
        <v>Odin Unger</v>
      </c>
      <c r="C142" s="69"/>
      <c r="D142" s="81">
        <f>VLOOKUP(E139,squadre,5,FALSE)</f>
        <v>0</v>
      </c>
      <c r="E142" s="70">
        <f>VLOOKUP(E139,squadre,6,FALSE)</f>
        <v>0</v>
      </c>
      <c r="F142" s="58"/>
      <c r="G142" s="69"/>
      <c r="H142" s="69"/>
      <c r="I142" s="69"/>
      <c r="J142" s="69"/>
      <c r="K142" s="69"/>
      <c r="L142" s="69"/>
    </row>
    <row r="143" spans="1:12" x14ac:dyDescent="0.2">
      <c r="A143" s="81">
        <f>VLOOKUP(B139,squadre,7,FALSE)</f>
        <v>3</v>
      </c>
      <c r="B143" s="70" t="str">
        <f>VLOOKUP(B139,squadre,8,FALSE)</f>
        <v>Livio Vögeli</v>
      </c>
      <c r="C143" s="69"/>
      <c r="D143" s="81">
        <f>VLOOKUP(E139,squadre,7,FALSE)</f>
        <v>0</v>
      </c>
      <c r="E143" s="70">
        <f>VLOOKUP(E139,squadre,8,FALSE)</f>
        <v>0</v>
      </c>
      <c r="F143" s="58"/>
      <c r="G143" s="69"/>
      <c r="H143" s="69"/>
      <c r="I143" s="69"/>
      <c r="J143" s="69"/>
      <c r="K143" s="69"/>
      <c r="L143" s="69"/>
    </row>
    <row r="144" spans="1:12" x14ac:dyDescent="0.2">
      <c r="A144" s="81">
        <f>VLOOKUP(B139,squadre,9,FALSE)</f>
        <v>4</v>
      </c>
      <c r="B144" s="70" t="str">
        <f>VLOOKUP(B139,squadre,10,FALSE)</f>
        <v>Joris Hänni</v>
      </c>
      <c r="C144" s="69"/>
      <c r="D144" s="81">
        <f>VLOOKUP(E139,squadre,9,FALSE)</f>
        <v>0</v>
      </c>
      <c r="E144" s="70">
        <f>VLOOKUP(E139,squadre,10,FALSE)</f>
        <v>0</v>
      </c>
      <c r="F144" s="58"/>
      <c r="G144" s="69"/>
      <c r="H144" s="69"/>
      <c r="I144" s="69"/>
      <c r="J144" s="69"/>
      <c r="K144" s="69"/>
      <c r="L144" s="69"/>
    </row>
    <row r="145" spans="1:12" x14ac:dyDescent="0.2">
      <c r="A145" s="81">
        <f>VLOOKUP(B139,squadre,11,FALSE)</f>
        <v>5</v>
      </c>
      <c r="B145" s="70" t="str">
        <f>VLOOKUP(B139,squadre,12,FALSE)</f>
        <v>Yannick Staufer</v>
      </c>
      <c r="C145" s="69"/>
      <c r="D145" s="81">
        <f>VLOOKUP(E139,squadre,11,FALSE)</f>
        <v>0</v>
      </c>
      <c r="E145" s="70">
        <f>VLOOKUP(E139,squadre,12,FALSE)</f>
        <v>0</v>
      </c>
      <c r="F145" s="58"/>
      <c r="G145" s="69"/>
      <c r="H145" s="69"/>
      <c r="I145" s="69"/>
      <c r="J145" s="69"/>
      <c r="K145" s="69"/>
      <c r="L145" s="69"/>
    </row>
    <row r="146" spans="1:12" x14ac:dyDescent="0.2">
      <c r="A146" s="81">
        <f>VLOOKUP(B139,squadre,13,FALSE)</f>
        <v>6</v>
      </c>
      <c r="B146" s="70" t="str">
        <f>VLOOKUP(B139,squadre,14,FALSE)</f>
        <v>Levi Kübler</v>
      </c>
      <c r="C146" s="69"/>
      <c r="D146" s="81">
        <f>VLOOKUP(E139,squadre,13,FALSE)</f>
        <v>0</v>
      </c>
      <c r="E146" s="70">
        <f>VLOOKUP(E139,squadre,14,FALSE)</f>
        <v>0</v>
      </c>
      <c r="F146" s="58"/>
      <c r="G146" s="69"/>
      <c r="H146" s="69"/>
      <c r="I146" s="69"/>
      <c r="J146" s="69"/>
      <c r="K146" s="69"/>
      <c r="L146" s="69"/>
    </row>
    <row r="147" spans="1:12" x14ac:dyDescent="0.2">
      <c r="A147" s="81">
        <f>VLOOKUP(B139,squadre,15,FALSE)</f>
        <v>7</v>
      </c>
      <c r="B147" s="70" t="str">
        <f>VLOOKUP(B139,squadre,16,FALSE)</f>
        <v>Dominic Schaub</v>
      </c>
      <c r="C147" s="69"/>
      <c r="D147" s="81">
        <f>VLOOKUP(E139,squadre,15,FALSE)</f>
        <v>0</v>
      </c>
      <c r="E147" s="70">
        <f>VLOOKUP(E139,squadre,16,FALSE)</f>
        <v>0</v>
      </c>
      <c r="F147" s="58"/>
      <c r="G147" s="69"/>
      <c r="H147" s="69"/>
      <c r="I147" s="69"/>
      <c r="J147" s="69"/>
      <c r="K147" s="69"/>
      <c r="L147" s="69"/>
    </row>
    <row r="148" spans="1:12" x14ac:dyDescent="0.2">
      <c r="A148" s="81">
        <f>VLOOKUP(B139,squadre,17,FALSE)</f>
        <v>0</v>
      </c>
      <c r="B148" s="70">
        <f>VLOOKUP(B139,squadre,18,FALSE)</f>
        <v>0</v>
      </c>
      <c r="C148" s="69"/>
      <c r="D148" s="81">
        <f>VLOOKUP(E139,squadre,17,FALSE)</f>
        <v>0</v>
      </c>
      <c r="E148" s="70">
        <f>VLOOKUP(E139,squadre,18,FALSE)</f>
        <v>0</v>
      </c>
      <c r="F148" s="58"/>
      <c r="G148" s="69"/>
      <c r="H148" s="69"/>
      <c r="I148" s="69"/>
      <c r="J148" s="69"/>
      <c r="K148" s="69"/>
      <c r="L148" s="69"/>
    </row>
    <row r="149" spans="1:12" x14ac:dyDescent="0.2">
      <c r="A149" s="81">
        <f>VLOOKUP(B139,squadre,19,FALSE)</f>
        <v>0</v>
      </c>
      <c r="B149" s="70">
        <f>VLOOKUP(B139,squadre,20,FALSE)</f>
        <v>0</v>
      </c>
      <c r="C149" s="69"/>
      <c r="D149" s="81">
        <f>VLOOKUP(E139,squadre,19,FALSE)</f>
        <v>0</v>
      </c>
      <c r="E149" s="70">
        <f>VLOOKUP(E139,squadre,20,FALSE)</f>
        <v>0</v>
      </c>
      <c r="F149" s="58"/>
      <c r="G149" s="69"/>
      <c r="H149" s="69"/>
      <c r="I149" s="69"/>
      <c r="J149" s="69"/>
      <c r="K149" s="69"/>
      <c r="L149" s="69"/>
    </row>
    <row r="150" spans="1:12" x14ac:dyDescent="0.2">
      <c r="A150" s="81">
        <f>VLOOKUP(B139,squadre,21,FALSE)</f>
        <v>0</v>
      </c>
      <c r="B150" s="70">
        <f>VLOOKUP(B139,squadre,22,FALSE)</f>
        <v>0</v>
      </c>
      <c r="C150" s="69"/>
      <c r="D150" s="81">
        <f>VLOOKUP(E139,squadre,21,FALSE)</f>
        <v>0</v>
      </c>
      <c r="E150" s="70">
        <f>VLOOKUP(E139,squadre,22,FALSE)</f>
        <v>0</v>
      </c>
      <c r="F150" s="58"/>
      <c r="G150" s="69"/>
      <c r="H150" s="69"/>
      <c r="I150" s="69"/>
      <c r="J150" s="69"/>
      <c r="K150" s="69"/>
      <c r="L150" s="69"/>
    </row>
    <row r="151" spans="1:12" x14ac:dyDescent="0.2">
      <c r="A151" s="83"/>
      <c r="B151" s="74"/>
      <c r="C151" s="69"/>
      <c r="D151" s="83"/>
      <c r="E151" s="74"/>
      <c r="F151" s="58"/>
      <c r="G151" s="69"/>
      <c r="H151" s="69"/>
      <c r="I151" s="69"/>
      <c r="J151" s="69"/>
      <c r="K151" s="69"/>
      <c r="L151" s="69"/>
    </row>
    <row r="152" spans="1:12" x14ac:dyDescent="0.2">
      <c r="A152" s="55"/>
      <c r="B152" s="55"/>
      <c r="C152" s="55"/>
      <c r="D152" s="55"/>
      <c r="E152" s="55"/>
      <c r="F152" s="71"/>
      <c r="G152" s="69"/>
      <c r="H152" s="69"/>
      <c r="I152" s="69"/>
      <c r="J152" s="69"/>
      <c r="K152" s="69"/>
      <c r="L152" s="69"/>
    </row>
    <row r="153" spans="1:12" x14ac:dyDescent="0.2">
      <c r="A153" s="77" t="s">
        <v>352</v>
      </c>
      <c r="B153" s="78" t="str">
        <f>B139</f>
        <v>Swiss U21 B</v>
      </c>
      <c r="C153" s="84"/>
      <c r="D153" s="84"/>
      <c r="E153" s="78" t="str">
        <f>E139</f>
        <v>Firenze F-U18</v>
      </c>
      <c r="F153" s="71"/>
      <c r="G153" s="69"/>
      <c r="H153" s="69"/>
      <c r="I153" s="69"/>
      <c r="J153" s="69"/>
      <c r="K153" s="69"/>
      <c r="L153" s="69"/>
    </row>
    <row r="154" spans="1:12" x14ac:dyDescent="0.2">
      <c r="A154" s="56" t="s">
        <v>353</v>
      </c>
      <c r="B154" s="68"/>
      <c r="C154" s="14"/>
      <c r="D154" s="71"/>
      <c r="E154" s="68"/>
      <c r="F154" s="58"/>
      <c r="G154" s="69"/>
      <c r="H154" s="69"/>
      <c r="I154" s="69"/>
      <c r="J154" s="69"/>
      <c r="K154" s="69"/>
      <c r="L154" s="69"/>
    </row>
    <row r="155" spans="1:12" x14ac:dyDescent="0.2">
      <c r="A155" s="56" t="s">
        <v>354</v>
      </c>
      <c r="B155" s="68"/>
      <c r="C155" s="14"/>
      <c r="D155" s="71"/>
      <c r="E155" s="68"/>
      <c r="F155" s="58"/>
      <c r="G155" s="69"/>
      <c r="H155" s="69"/>
      <c r="I155" s="69"/>
      <c r="J155" s="69"/>
      <c r="K155" s="69"/>
      <c r="L155" s="69"/>
    </row>
    <row r="156" spans="1:12" x14ac:dyDescent="0.2">
      <c r="A156" s="56" t="s">
        <v>355</v>
      </c>
      <c r="B156" s="69"/>
      <c r="C156" s="14"/>
      <c r="D156" s="71"/>
      <c r="E156" s="69"/>
      <c r="F156" s="58"/>
      <c r="G156" s="69"/>
      <c r="H156" s="69"/>
      <c r="I156" s="69"/>
      <c r="J156" s="69"/>
      <c r="K156" s="69"/>
      <c r="L156" s="69"/>
    </row>
    <row r="157" spans="1:12" x14ac:dyDescent="0.2">
      <c r="A157" s="56" t="s">
        <v>356</v>
      </c>
      <c r="B157" s="69"/>
      <c r="C157" s="14"/>
      <c r="D157" s="71"/>
      <c r="E157" s="69"/>
      <c r="F157" s="58"/>
      <c r="G157" s="69"/>
      <c r="H157" s="69"/>
      <c r="I157" s="69"/>
      <c r="J157" s="69"/>
      <c r="K157" s="69"/>
      <c r="L157" s="69"/>
    </row>
    <row r="158" spans="1:12" ht="15.75" x14ac:dyDescent="0.25">
      <c r="A158" s="85" t="s">
        <v>357</v>
      </c>
      <c r="B158" s="86">
        <v>12</v>
      </c>
      <c r="C158" s="87"/>
      <c r="D158" s="88"/>
      <c r="E158" s="86">
        <v>2</v>
      </c>
      <c r="F158" s="58"/>
      <c r="G158" s="69"/>
      <c r="H158" s="69"/>
      <c r="I158" s="69"/>
      <c r="J158" s="69"/>
      <c r="K158" s="69"/>
      <c r="L158" s="69"/>
    </row>
    <row r="159" spans="1:12" x14ac:dyDescent="0.2">
      <c r="A159" s="89"/>
      <c r="B159" s="8"/>
      <c r="E159" s="55"/>
      <c r="F159" s="71"/>
      <c r="G159" s="69"/>
      <c r="H159" s="69"/>
      <c r="I159" s="69"/>
      <c r="J159" s="69"/>
      <c r="K159" s="69"/>
      <c r="L159" s="69"/>
    </row>
    <row r="160" spans="1:12" x14ac:dyDescent="0.2">
      <c r="A160" s="56" t="s">
        <v>358</v>
      </c>
      <c r="B160" s="68"/>
      <c r="C160" s="14"/>
      <c r="F160" s="71"/>
      <c r="G160" s="69"/>
      <c r="H160" s="69"/>
      <c r="I160" s="69"/>
      <c r="J160" s="69"/>
      <c r="K160" s="69"/>
      <c r="L160" s="69"/>
    </row>
    <row r="161" spans="1:12" x14ac:dyDescent="0.2">
      <c r="A161" s="55"/>
      <c r="B161" s="55"/>
      <c r="G161" s="55"/>
      <c r="H161" s="55"/>
      <c r="I161" s="55"/>
      <c r="J161" s="55"/>
      <c r="K161" s="55"/>
      <c r="L161" s="55"/>
    </row>
    <row r="162" spans="1:12" x14ac:dyDescent="0.2">
      <c r="A162" s="28" t="s">
        <v>341</v>
      </c>
      <c r="B162" s="3"/>
      <c r="D162" s="28" t="s">
        <v>342</v>
      </c>
      <c r="E162" s="3"/>
      <c r="G162" s="28" t="s">
        <v>359</v>
      </c>
      <c r="H162" s="3"/>
      <c r="K162" s="28" t="s">
        <v>360</v>
      </c>
      <c r="L162" s="3"/>
    </row>
    <row r="163" spans="1:12" x14ac:dyDescent="0.2">
      <c r="B163" s="55"/>
      <c r="E163" s="55"/>
      <c r="H163" s="55"/>
      <c r="L163" s="55"/>
    </row>
    <row r="164" spans="1:12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45" x14ac:dyDescent="0.6">
      <c r="A165" s="170" t="s">
        <v>331</v>
      </c>
      <c r="B165" s="160"/>
      <c r="C165" s="160"/>
      <c r="D165" s="160"/>
      <c r="E165" s="160"/>
      <c r="F165" s="52" t="s">
        <v>332</v>
      </c>
      <c r="G165" s="53"/>
      <c r="H165" s="53"/>
      <c r="I165" s="53"/>
      <c r="J165" s="53"/>
      <c r="K165" s="169" t="s">
        <v>333</v>
      </c>
      <c r="L165" s="160"/>
    </row>
    <row r="166" spans="1:12" x14ac:dyDescent="0.2">
      <c r="A166" s="8"/>
      <c r="B166" s="8"/>
      <c r="C166" s="55"/>
      <c r="D166" s="8"/>
      <c r="E166" s="8"/>
      <c r="F166" s="55"/>
      <c r="G166" s="8"/>
      <c r="H166" s="8"/>
      <c r="I166" s="8"/>
      <c r="J166" s="8"/>
      <c r="K166" s="8"/>
      <c r="L166" s="8"/>
    </row>
    <row r="167" spans="1:12" x14ac:dyDescent="0.2">
      <c r="A167" s="56" t="s">
        <v>19</v>
      </c>
      <c r="B167" s="90">
        <f>B126+4</f>
        <v>19</v>
      </c>
      <c r="C167" s="58"/>
      <c r="D167" s="167" t="s">
        <v>334</v>
      </c>
      <c r="E167" s="168"/>
      <c r="F167" s="60">
        <f>B167</f>
        <v>19</v>
      </c>
      <c r="G167" s="61" t="s">
        <v>335</v>
      </c>
      <c r="H167" s="62" t="str">
        <f>B180</f>
        <v>C. EUR</v>
      </c>
      <c r="I167" s="167" t="s">
        <v>336</v>
      </c>
      <c r="J167" s="168"/>
      <c r="K167" s="62" t="str">
        <f>E180</f>
        <v>C.C.Carso</v>
      </c>
      <c r="L167" s="61" t="s">
        <v>65</v>
      </c>
    </row>
    <row r="168" spans="1:12" x14ac:dyDescent="0.2">
      <c r="A168" s="56" t="s">
        <v>337</v>
      </c>
      <c r="B168" s="133">
        <f>VLOOKUP(FLOOR(B167/4,1)*4+1,calendario,2)</f>
        <v>0.58333333333333348</v>
      </c>
      <c r="C168" s="58"/>
      <c r="D168" s="162"/>
      <c r="E168" s="163"/>
      <c r="F168" s="58"/>
      <c r="G168" s="68"/>
      <c r="H168" s="69"/>
      <c r="I168" s="68"/>
      <c r="J168" s="68"/>
      <c r="K168" s="68"/>
      <c r="L168" s="69"/>
    </row>
    <row r="169" spans="1:12" x14ac:dyDescent="0.2">
      <c r="A169" s="56" t="s">
        <v>338</v>
      </c>
      <c r="B169" s="70">
        <f>VLOOKUP(B167,calendario,3)</f>
        <v>3</v>
      </c>
      <c r="C169" s="58"/>
      <c r="D169" s="150"/>
      <c r="E169" s="164"/>
      <c r="F169" s="58"/>
      <c r="G169" s="68"/>
      <c r="H169" s="69"/>
      <c r="I169" s="68"/>
      <c r="J169" s="68"/>
      <c r="K169" s="68"/>
      <c r="L169" s="69"/>
    </row>
    <row r="170" spans="1:12" x14ac:dyDescent="0.2">
      <c r="A170" s="56" t="s">
        <v>36</v>
      </c>
      <c r="B170" s="70" t="str">
        <f>VLOOKUP(B180,squadre,2,FALSE)</f>
        <v>1st Division</v>
      </c>
      <c r="C170" s="58"/>
      <c r="D170" s="150"/>
      <c r="E170" s="164"/>
      <c r="F170" s="58"/>
      <c r="G170" s="68"/>
      <c r="H170" s="68"/>
      <c r="I170" s="68"/>
      <c r="J170" s="68"/>
      <c r="K170" s="69"/>
      <c r="L170" s="69"/>
    </row>
    <row r="171" spans="1:12" x14ac:dyDescent="0.2">
      <c r="A171" s="56" t="s">
        <v>340</v>
      </c>
      <c r="B171" s="72">
        <v>42833</v>
      </c>
      <c r="C171" s="58"/>
      <c r="D171" s="150"/>
      <c r="E171" s="164"/>
      <c r="F171" s="58"/>
      <c r="G171" s="69"/>
      <c r="H171" s="69"/>
      <c r="I171" s="69"/>
      <c r="J171" s="69"/>
      <c r="K171" s="69"/>
      <c r="L171" s="69"/>
    </row>
    <row r="172" spans="1:12" x14ac:dyDescent="0.2">
      <c r="A172" s="73"/>
      <c r="B172" s="74"/>
      <c r="C172" s="58"/>
      <c r="D172" s="150"/>
      <c r="E172" s="164"/>
      <c r="F172" s="58"/>
      <c r="G172" s="68"/>
      <c r="H172" s="69"/>
      <c r="I172" s="68"/>
      <c r="J172" s="68"/>
      <c r="K172" s="68"/>
      <c r="L172" s="68"/>
    </row>
    <row r="173" spans="1:12" x14ac:dyDescent="0.2">
      <c r="A173" s="56" t="s">
        <v>341</v>
      </c>
      <c r="B173" s="75" t="str">
        <f>VLOOKUP(B167,calendario,9)</f>
        <v>Idroscalo A</v>
      </c>
      <c r="C173" s="58"/>
      <c r="D173" s="150"/>
      <c r="E173" s="164"/>
      <c r="F173" s="58"/>
      <c r="G173" s="68"/>
      <c r="H173" s="68"/>
      <c r="I173" s="68"/>
      <c r="J173" s="68"/>
      <c r="K173" s="69"/>
      <c r="L173" s="69"/>
    </row>
    <row r="174" spans="1:12" x14ac:dyDescent="0.2">
      <c r="A174" s="56" t="s">
        <v>342</v>
      </c>
      <c r="B174" s="74"/>
      <c r="C174" s="58"/>
      <c r="D174" s="150"/>
      <c r="E174" s="164"/>
      <c r="F174" s="58"/>
      <c r="G174" s="68"/>
      <c r="H174" s="69"/>
      <c r="I174" s="68"/>
      <c r="J174" s="68"/>
      <c r="K174" s="68"/>
      <c r="L174" s="69"/>
    </row>
    <row r="175" spans="1:12" x14ac:dyDescent="0.2">
      <c r="A175" s="73"/>
      <c r="B175" s="74"/>
      <c r="C175" s="58"/>
      <c r="D175" s="150"/>
      <c r="E175" s="164"/>
      <c r="F175" s="58"/>
      <c r="G175" s="68"/>
      <c r="H175" s="68"/>
      <c r="I175" s="68"/>
      <c r="J175" s="68"/>
      <c r="K175" s="69"/>
      <c r="L175" s="69"/>
    </row>
    <row r="176" spans="1:12" x14ac:dyDescent="0.2">
      <c r="A176" s="56" t="s">
        <v>343</v>
      </c>
      <c r="B176" s="74"/>
      <c r="C176" s="58"/>
      <c r="D176" s="150"/>
      <c r="E176" s="164"/>
      <c r="F176" s="58"/>
      <c r="G176" s="69"/>
      <c r="H176" s="69"/>
      <c r="I176" s="69"/>
      <c r="J176" s="69"/>
      <c r="K176" s="69"/>
      <c r="L176" s="69"/>
    </row>
    <row r="177" spans="1:12" x14ac:dyDescent="0.2">
      <c r="A177" s="56" t="s">
        <v>344</v>
      </c>
      <c r="B177" s="74"/>
      <c r="C177" s="58"/>
      <c r="D177" s="150"/>
      <c r="E177" s="164"/>
      <c r="F177" s="58"/>
      <c r="G177" s="69"/>
      <c r="H177" s="69"/>
      <c r="I177" s="69"/>
      <c r="J177" s="69"/>
      <c r="K177" s="69"/>
      <c r="L177" s="69"/>
    </row>
    <row r="178" spans="1:12" x14ac:dyDescent="0.2">
      <c r="A178" s="56" t="s">
        <v>345</v>
      </c>
      <c r="B178" s="74"/>
      <c r="C178" s="58"/>
      <c r="D178" s="165"/>
      <c r="E178" s="166"/>
      <c r="F178" s="58"/>
      <c r="G178" s="69"/>
      <c r="H178" s="69"/>
      <c r="I178" s="69"/>
      <c r="J178" s="69"/>
      <c r="K178" s="69"/>
      <c r="L178" s="69"/>
    </row>
    <row r="179" spans="1:12" x14ac:dyDescent="0.2">
      <c r="A179" s="55"/>
      <c r="B179" s="55"/>
      <c r="D179" s="55"/>
      <c r="E179" s="55"/>
      <c r="F179" s="71"/>
      <c r="G179" s="69"/>
      <c r="H179" s="69"/>
      <c r="I179" s="69"/>
      <c r="J179" s="69"/>
      <c r="K179" s="69"/>
      <c r="L179" s="69"/>
    </row>
    <row r="180" spans="1:12" x14ac:dyDescent="0.2">
      <c r="A180" s="77" t="s">
        <v>346</v>
      </c>
      <c r="B180" s="78" t="str">
        <f>VLOOKUP(B167,calendario,5)</f>
        <v>C. EUR</v>
      </c>
      <c r="C180" s="79"/>
      <c r="D180" s="77" t="s">
        <v>347</v>
      </c>
      <c r="E180" s="78" t="str">
        <f>VLOOKUP(B167,calendario,6)</f>
        <v>C.C.Carso</v>
      </c>
      <c r="F180" s="6"/>
      <c r="G180" s="69"/>
      <c r="H180" s="69"/>
      <c r="I180" s="69"/>
      <c r="J180" s="69"/>
      <c r="K180" s="69"/>
      <c r="L180" s="69"/>
    </row>
    <row r="181" spans="1:12" x14ac:dyDescent="0.2">
      <c r="A181" s="56" t="s">
        <v>348</v>
      </c>
      <c r="B181" s="56" t="s">
        <v>349</v>
      </c>
      <c r="C181" s="73"/>
      <c r="D181" s="56" t="s">
        <v>348</v>
      </c>
      <c r="E181" s="56" t="s">
        <v>349</v>
      </c>
      <c r="F181" s="80"/>
      <c r="G181" s="69"/>
      <c r="H181" s="69"/>
      <c r="I181" s="69"/>
      <c r="J181" s="69"/>
      <c r="K181" s="69"/>
      <c r="L181" s="69"/>
    </row>
    <row r="182" spans="1:12" x14ac:dyDescent="0.2">
      <c r="A182" s="81">
        <f>VLOOKUP(B180,squadre,3,FALSE)</f>
        <v>1</v>
      </c>
      <c r="B182" s="70" t="str">
        <f>VLOOKUP(B180,squadre,4,FALSE)</f>
        <v>Filippo Marchesi</v>
      </c>
      <c r="C182" s="69"/>
      <c r="D182" s="81">
        <f>VLOOKUP(E180,squadre,3,FALSE)</f>
        <v>7</v>
      </c>
      <c r="E182" s="70" t="str">
        <f>VLOOKUP(E180,squadre,4,FALSE)</f>
        <v>Borelli igor</v>
      </c>
      <c r="F182" s="58"/>
      <c r="G182" s="69"/>
      <c r="H182" s="69"/>
      <c r="I182" s="69"/>
      <c r="J182" s="69"/>
      <c r="K182" s="69"/>
      <c r="L182" s="69"/>
    </row>
    <row r="183" spans="1:12" x14ac:dyDescent="0.2">
      <c r="A183" s="81">
        <f>VLOOKUP(B180,squadre,5,FALSE)</f>
        <v>2</v>
      </c>
      <c r="B183" s="70" t="str">
        <f>VLOOKUP(B180,squadre,6,FALSE)</f>
        <v>Enrico Siani</v>
      </c>
      <c r="C183" s="69"/>
      <c r="D183" s="81">
        <f>VLOOKUP(E180,squadre,5,FALSE)</f>
        <v>4</v>
      </c>
      <c r="E183" s="70" t="str">
        <f>VLOOKUP(E180,squadre,6,FALSE)</f>
        <v>Palladino massimo</v>
      </c>
      <c r="F183" s="58"/>
      <c r="G183" s="69"/>
      <c r="H183" s="69"/>
      <c r="I183" s="69"/>
      <c r="J183" s="69"/>
      <c r="K183" s="69"/>
      <c r="L183" s="69"/>
    </row>
    <row r="184" spans="1:12" x14ac:dyDescent="0.2">
      <c r="A184" s="81">
        <f>VLOOKUP(B180,squadre,7,FALSE)</f>
        <v>5</v>
      </c>
      <c r="B184" s="70" t="str">
        <f>VLOOKUP(B180,squadre,8,FALSE)</f>
        <v>Giacomo Maffia</v>
      </c>
      <c r="C184" s="69"/>
      <c r="D184" s="81">
        <f>VLOOKUP(E180,squadre,7,FALSE)</f>
        <v>6</v>
      </c>
      <c r="E184" s="70" t="str">
        <f>VLOOKUP(E180,squadre,8,FALSE)</f>
        <v>Del ben stefano</v>
      </c>
      <c r="F184" s="58"/>
      <c r="G184" s="69"/>
      <c r="H184" s="69"/>
      <c r="I184" s="69"/>
      <c r="J184" s="69"/>
      <c r="K184" s="69"/>
      <c r="L184" s="69"/>
    </row>
    <row r="185" spans="1:12" x14ac:dyDescent="0.2">
      <c r="A185" s="81">
        <f>VLOOKUP(B180,squadre,9,FALSE)</f>
        <v>6</v>
      </c>
      <c r="B185" s="70" t="str">
        <f>VLOOKUP(B180,squadre,10,FALSE)</f>
        <v>Luca Cinelli</v>
      </c>
      <c r="C185" s="69"/>
      <c r="D185" s="81">
        <f>VLOOKUP(E180,squadre,9,FALSE)</f>
        <v>8</v>
      </c>
      <c r="E185" s="70" t="str">
        <f>VLOOKUP(E180,squadre,10,FALSE)</f>
        <v>Mongelli Gianluca</v>
      </c>
      <c r="F185" s="58"/>
      <c r="G185" s="69"/>
      <c r="H185" s="69"/>
      <c r="I185" s="69"/>
      <c r="J185" s="69"/>
      <c r="K185" s="69"/>
      <c r="L185" s="69"/>
    </row>
    <row r="186" spans="1:12" x14ac:dyDescent="0.2">
      <c r="A186" s="81">
        <f>VLOOKUP(B180,squadre,11,FALSE)</f>
        <v>8</v>
      </c>
      <c r="B186" s="70" t="str">
        <f>VLOOKUP(B180,squadre,12,FALSE)</f>
        <v>Paolo Zifferero</v>
      </c>
      <c r="C186" s="69"/>
      <c r="D186" s="81">
        <f>VLOOKUP(E180,squadre,11,FALSE)</f>
        <v>9</v>
      </c>
      <c r="E186" s="70" t="str">
        <f>VLOOKUP(E180,squadre,12,FALSE)</f>
        <v>Esopi tobia</v>
      </c>
      <c r="F186" s="58"/>
      <c r="G186" s="69"/>
      <c r="H186" s="69"/>
      <c r="I186" s="69"/>
      <c r="J186" s="69"/>
      <c r="K186" s="69"/>
      <c r="L186" s="69"/>
    </row>
    <row r="187" spans="1:12" x14ac:dyDescent="0.2">
      <c r="A187" s="81">
        <f>VLOOKUP(B180,squadre,13,FALSE)</f>
        <v>7</v>
      </c>
      <c r="B187" s="70" t="str">
        <f>VLOOKUP(B180,squadre,14,FALSE)</f>
        <v>Gianmarco Palladino</v>
      </c>
      <c r="C187" s="69"/>
      <c r="D187" s="81">
        <f>VLOOKUP(E180,squadre,13,FALSE)</f>
        <v>2</v>
      </c>
      <c r="E187" s="70" t="str">
        <f>VLOOKUP(E180,squadre,14,FALSE)</f>
        <v>Cocco luca</v>
      </c>
      <c r="F187" s="58"/>
      <c r="G187" s="69"/>
      <c r="H187" s="69"/>
      <c r="I187" s="69"/>
      <c r="J187" s="69"/>
      <c r="K187" s="69"/>
      <c r="L187" s="69"/>
    </row>
    <row r="188" spans="1:12" x14ac:dyDescent="0.2">
      <c r="A188" s="81">
        <f>VLOOKUP(B180,squadre,15,FALSE)</f>
        <v>9</v>
      </c>
      <c r="B188" s="70" t="str">
        <f>VLOOKUP(B180,squadre,16,FALSE)</f>
        <v>Daniele Maffia</v>
      </c>
      <c r="C188" s="69"/>
      <c r="D188" s="81">
        <f>VLOOKUP(E180,squadre,15,FALSE)</f>
        <v>0</v>
      </c>
      <c r="E188" s="70">
        <f>VLOOKUP(E180,squadre,16,FALSE)</f>
        <v>0</v>
      </c>
      <c r="F188" s="58"/>
      <c r="G188" s="69"/>
      <c r="H188" s="69"/>
      <c r="I188" s="69"/>
      <c r="J188" s="69"/>
      <c r="K188" s="69"/>
      <c r="L188" s="69"/>
    </row>
    <row r="189" spans="1:12" x14ac:dyDescent="0.2">
      <c r="A189" s="81">
        <f>VLOOKUP(B180,squadre,17,FALSE)</f>
        <v>11</v>
      </c>
      <c r="B189" s="70" t="str">
        <f>VLOOKUP(B180,squadre,18,FALSE)</f>
        <v>Gianmaria Lombardo</v>
      </c>
      <c r="C189" s="69"/>
      <c r="D189" s="81">
        <f>VLOOKUP(E180,squadre,17,FALSE)</f>
        <v>0</v>
      </c>
      <c r="E189" s="70">
        <f>VLOOKUP(E180,squadre,18,FALSE)</f>
        <v>0</v>
      </c>
      <c r="F189" s="58"/>
      <c r="G189" s="69"/>
      <c r="H189" s="69"/>
      <c r="I189" s="69"/>
      <c r="J189" s="69"/>
      <c r="K189" s="69"/>
      <c r="L189" s="69"/>
    </row>
    <row r="190" spans="1:12" x14ac:dyDescent="0.2">
      <c r="A190" s="81">
        <f>VLOOKUP(B180,squadre,19,FALSE)</f>
        <v>0</v>
      </c>
      <c r="B190" s="70">
        <f>VLOOKUP(B180,squadre,20,FALSE)</f>
        <v>0</v>
      </c>
      <c r="C190" s="69"/>
      <c r="D190" s="81">
        <f>VLOOKUP(E180,squadre,19,FALSE)</f>
        <v>0</v>
      </c>
      <c r="E190" s="70">
        <f>VLOOKUP(E180,squadre,20,FALSE)</f>
        <v>0</v>
      </c>
      <c r="F190" s="58"/>
      <c r="G190" s="69"/>
      <c r="H190" s="69"/>
      <c r="I190" s="69"/>
      <c r="J190" s="69"/>
      <c r="K190" s="69"/>
      <c r="L190" s="69"/>
    </row>
    <row r="191" spans="1:12" x14ac:dyDescent="0.2">
      <c r="A191" s="81">
        <f>VLOOKUP(B180,squadre,21,FALSE)</f>
        <v>0</v>
      </c>
      <c r="B191" s="70">
        <f>VLOOKUP(B180,squadre,22,FALSE)</f>
        <v>0</v>
      </c>
      <c r="C191" s="69"/>
      <c r="D191" s="81">
        <f>VLOOKUP(E180,squadre,21,FALSE)</f>
        <v>0</v>
      </c>
      <c r="E191" s="70">
        <f>VLOOKUP(E180,squadre,22,FALSE)</f>
        <v>0</v>
      </c>
      <c r="F191" s="58"/>
      <c r="G191" s="69"/>
      <c r="H191" s="69"/>
      <c r="I191" s="69"/>
      <c r="J191" s="69"/>
      <c r="K191" s="69"/>
      <c r="L191" s="69"/>
    </row>
    <row r="192" spans="1:12" x14ac:dyDescent="0.2">
      <c r="A192" s="83"/>
      <c r="B192" s="74"/>
      <c r="C192" s="69"/>
      <c r="D192" s="83"/>
      <c r="E192" s="74"/>
      <c r="F192" s="58"/>
      <c r="G192" s="69"/>
      <c r="H192" s="69"/>
      <c r="I192" s="69"/>
      <c r="J192" s="69"/>
      <c r="K192" s="69"/>
      <c r="L192" s="69"/>
    </row>
    <row r="193" spans="1:12" x14ac:dyDescent="0.2">
      <c r="A193" s="55"/>
      <c r="B193" s="55"/>
      <c r="C193" s="55"/>
      <c r="D193" s="55"/>
      <c r="E193" s="55"/>
      <c r="F193" s="71"/>
      <c r="G193" s="69"/>
      <c r="H193" s="69"/>
      <c r="I193" s="69"/>
      <c r="J193" s="69"/>
      <c r="K193" s="69"/>
      <c r="L193" s="69"/>
    </row>
    <row r="194" spans="1:12" x14ac:dyDescent="0.2">
      <c r="A194" s="77" t="s">
        <v>352</v>
      </c>
      <c r="B194" s="78" t="str">
        <f>B180</f>
        <v>C. EUR</v>
      </c>
      <c r="C194" s="84"/>
      <c r="D194" s="84"/>
      <c r="E194" s="78" t="str">
        <f>E180</f>
        <v>C.C.Carso</v>
      </c>
      <c r="F194" s="71"/>
      <c r="G194" s="69"/>
      <c r="H194" s="69"/>
      <c r="I194" s="69"/>
      <c r="J194" s="69"/>
      <c r="K194" s="69"/>
      <c r="L194" s="69"/>
    </row>
    <row r="195" spans="1:12" x14ac:dyDescent="0.2">
      <c r="A195" s="56" t="s">
        <v>353</v>
      </c>
      <c r="B195" s="68"/>
      <c r="C195" s="14"/>
      <c r="D195" s="71"/>
      <c r="E195" s="68"/>
      <c r="F195" s="58"/>
      <c r="G195" s="69"/>
      <c r="H195" s="69"/>
      <c r="I195" s="69"/>
      <c r="J195" s="69"/>
      <c r="K195" s="69"/>
      <c r="L195" s="69"/>
    </row>
    <row r="196" spans="1:12" x14ac:dyDescent="0.2">
      <c r="A196" s="56" t="s">
        <v>354</v>
      </c>
      <c r="B196" s="68"/>
      <c r="C196" s="14"/>
      <c r="D196" s="71"/>
      <c r="E196" s="68"/>
      <c r="F196" s="58"/>
      <c r="G196" s="69"/>
      <c r="H196" s="69"/>
      <c r="I196" s="69"/>
      <c r="J196" s="69"/>
      <c r="K196" s="69"/>
      <c r="L196" s="69"/>
    </row>
    <row r="197" spans="1:12" x14ac:dyDescent="0.2">
      <c r="A197" s="56" t="s">
        <v>355</v>
      </c>
      <c r="B197" s="69"/>
      <c r="C197" s="14"/>
      <c r="D197" s="71"/>
      <c r="E197" s="69"/>
      <c r="F197" s="58"/>
      <c r="G197" s="69"/>
      <c r="H197" s="69"/>
      <c r="I197" s="69"/>
      <c r="J197" s="69"/>
      <c r="K197" s="69"/>
      <c r="L197" s="69"/>
    </row>
    <row r="198" spans="1:12" x14ac:dyDescent="0.2">
      <c r="A198" s="56" t="s">
        <v>356</v>
      </c>
      <c r="B198" s="69"/>
      <c r="C198" s="14"/>
      <c r="D198" s="71"/>
      <c r="E198" s="69"/>
      <c r="F198" s="58"/>
      <c r="G198" s="69"/>
      <c r="H198" s="69"/>
      <c r="I198" s="69"/>
      <c r="J198" s="69"/>
      <c r="K198" s="69"/>
      <c r="L198" s="69"/>
    </row>
    <row r="199" spans="1:12" ht="15.75" x14ac:dyDescent="0.25">
      <c r="A199" s="85" t="s">
        <v>357</v>
      </c>
      <c r="B199" s="86">
        <v>9</v>
      </c>
      <c r="C199" s="87"/>
      <c r="D199" s="88"/>
      <c r="E199" s="86">
        <v>3</v>
      </c>
      <c r="F199" s="58"/>
      <c r="G199" s="69"/>
      <c r="H199" s="69"/>
      <c r="I199" s="69"/>
      <c r="J199" s="69"/>
      <c r="K199" s="69"/>
      <c r="L199" s="69"/>
    </row>
    <row r="200" spans="1:12" x14ac:dyDescent="0.2">
      <c r="A200" s="89"/>
      <c r="B200" s="8"/>
      <c r="E200" s="55"/>
      <c r="F200" s="71"/>
      <c r="G200" s="69"/>
      <c r="H200" s="69"/>
      <c r="I200" s="69"/>
      <c r="J200" s="69"/>
      <c r="K200" s="69"/>
      <c r="L200" s="69"/>
    </row>
    <row r="201" spans="1:12" x14ac:dyDescent="0.2">
      <c r="A201" s="56" t="s">
        <v>358</v>
      </c>
      <c r="B201" s="68"/>
      <c r="C201" s="14"/>
      <c r="F201" s="71"/>
      <c r="G201" s="69"/>
      <c r="H201" s="69"/>
      <c r="I201" s="69"/>
      <c r="J201" s="69"/>
      <c r="K201" s="69"/>
      <c r="L201" s="69"/>
    </row>
    <row r="202" spans="1:12" x14ac:dyDescent="0.2">
      <c r="A202" s="55"/>
      <c r="B202" s="55"/>
      <c r="G202" s="55"/>
      <c r="H202" s="55"/>
      <c r="I202" s="55"/>
      <c r="J202" s="55"/>
      <c r="K202" s="55"/>
      <c r="L202" s="55"/>
    </row>
    <row r="203" spans="1:12" x14ac:dyDescent="0.2">
      <c r="A203" s="28" t="s">
        <v>341</v>
      </c>
      <c r="B203" s="3"/>
      <c r="D203" s="28" t="s">
        <v>342</v>
      </c>
      <c r="E203" s="3"/>
      <c r="G203" s="28" t="s">
        <v>359</v>
      </c>
      <c r="H203" s="3"/>
      <c r="K203" s="28" t="s">
        <v>360</v>
      </c>
      <c r="L203" s="3"/>
    </row>
    <row r="204" spans="1:12" x14ac:dyDescent="0.2">
      <c r="B204" s="55"/>
      <c r="E204" s="55"/>
      <c r="H204" s="55"/>
      <c r="L204" s="55"/>
    </row>
    <row r="205" spans="1:12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45" x14ac:dyDescent="0.6">
      <c r="A206" s="170" t="s">
        <v>331</v>
      </c>
      <c r="B206" s="160"/>
      <c r="C206" s="160"/>
      <c r="D206" s="160"/>
      <c r="E206" s="160"/>
      <c r="F206" s="52" t="s">
        <v>332</v>
      </c>
      <c r="G206" s="53"/>
      <c r="H206" s="53"/>
      <c r="I206" s="53"/>
      <c r="J206" s="53"/>
      <c r="K206" s="169" t="s">
        <v>333</v>
      </c>
      <c r="L206" s="160"/>
    </row>
    <row r="207" spans="1:12" x14ac:dyDescent="0.2">
      <c r="A207" s="8"/>
      <c r="B207" s="8"/>
      <c r="C207" s="55"/>
      <c r="D207" s="8"/>
      <c r="E207" s="8"/>
      <c r="F207" s="55"/>
      <c r="G207" s="8"/>
      <c r="H207" s="8"/>
      <c r="I207" s="8"/>
      <c r="J207" s="8"/>
      <c r="K207" s="8"/>
      <c r="L207" s="8"/>
    </row>
    <row r="208" spans="1:12" x14ac:dyDescent="0.2">
      <c r="A208" s="56" t="s">
        <v>19</v>
      </c>
      <c r="B208" s="90">
        <f>B167+4</f>
        <v>23</v>
      </c>
      <c r="C208" s="58"/>
      <c r="D208" s="167" t="s">
        <v>334</v>
      </c>
      <c r="E208" s="168"/>
      <c r="F208" s="60">
        <f>B208</f>
        <v>23</v>
      </c>
      <c r="G208" s="61" t="s">
        <v>335</v>
      </c>
      <c r="H208" s="62" t="str">
        <f>B221</f>
        <v>C.Rovigo</v>
      </c>
      <c r="I208" s="167" t="s">
        <v>336</v>
      </c>
      <c r="J208" s="168"/>
      <c r="K208" s="62" t="str">
        <f>E221</f>
        <v>Bologna U21</v>
      </c>
      <c r="L208" s="61" t="s">
        <v>65</v>
      </c>
    </row>
    <row r="209" spans="1:12" x14ac:dyDescent="0.2">
      <c r="A209" s="56" t="s">
        <v>337</v>
      </c>
      <c r="B209" s="133">
        <f>VLOOKUP(FLOOR(B208/4,1)*4+1,calendario,2)</f>
        <v>0.60416666666666685</v>
      </c>
      <c r="C209" s="58"/>
      <c r="D209" s="162"/>
      <c r="E209" s="163"/>
      <c r="F209" s="58"/>
      <c r="G209" s="68"/>
      <c r="H209" s="69"/>
      <c r="I209" s="68"/>
      <c r="J209" s="68"/>
      <c r="K209" s="68"/>
      <c r="L209" s="69"/>
    </row>
    <row r="210" spans="1:12" x14ac:dyDescent="0.2">
      <c r="A210" s="56" t="s">
        <v>338</v>
      </c>
      <c r="B210" s="70">
        <f>VLOOKUP(B208,calendario,3)</f>
        <v>3</v>
      </c>
      <c r="C210" s="58"/>
      <c r="D210" s="150"/>
      <c r="E210" s="164"/>
      <c r="F210" s="58"/>
      <c r="G210" s="68"/>
      <c r="H210" s="69"/>
      <c r="I210" s="68"/>
      <c r="J210" s="68"/>
      <c r="K210" s="68"/>
      <c r="L210" s="69"/>
    </row>
    <row r="211" spans="1:12" x14ac:dyDescent="0.2">
      <c r="A211" s="56" t="s">
        <v>36</v>
      </c>
      <c r="B211" s="70" t="str">
        <f>VLOOKUP(B221,squadre,2,FALSE)</f>
        <v>2nd Division</v>
      </c>
      <c r="C211" s="58"/>
      <c r="D211" s="150"/>
      <c r="E211" s="164"/>
      <c r="F211" s="58"/>
      <c r="G211" s="68"/>
      <c r="H211" s="68"/>
      <c r="I211" s="68"/>
      <c r="J211" s="68"/>
      <c r="K211" s="69"/>
      <c r="L211" s="69"/>
    </row>
    <row r="212" spans="1:12" x14ac:dyDescent="0.2">
      <c r="A212" s="56" t="s">
        <v>340</v>
      </c>
      <c r="B212" s="72">
        <v>42833</v>
      </c>
      <c r="C212" s="58"/>
      <c r="D212" s="150"/>
      <c r="E212" s="164"/>
      <c r="F212" s="58"/>
      <c r="G212" s="69"/>
      <c r="H212" s="69"/>
      <c r="I212" s="69"/>
      <c r="J212" s="69"/>
      <c r="K212" s="69"/>
      <c r="L212" s="69"/>
    </row>
    <row r="213" spans="1:12" x14ac:dyDescent="0.2">
      <c r="A213" s="73"/>
      <c r="B213" s="74"/>
      <c r="C213" s="58"/>
      <c r="D213" s="150"/>
      <c r="E213" s="164"/>
      <c r="F213" s="58"/>
      <c r="G213" s="68"/>
      <c r="H213" s="69"/>
      <c r="I213" s="68"/>
      <c r="J213" s="68"/>
      <c r="K213" s="68"/>
      <c r="L213" s="68"/>
    </row>
    <row r="214" spans="1:12" x14ac:dyDescent="0.2">
      <c r="A214" s="56" t="s">
        <v>341</v>
      </c>
      <c r="B214" s="75" t="str">
        <f>VLOOKUP(B208,calendario,9)</f>
        <v>K.C. Arenzano</v>
      </c>
      <c r="C214" s="58"/>
      <c r="D214" s="150"/>
      <c r="E214" s="164"/>
      <c r="F214" s="58"/>
      <c r="G214" s="68"/>
      <c r="H214" s="68"/>
      <c r="I214" s="68"/>
      <c r="J214" s="68"/>
      <c r="K214" s="69"/>
      <c r="L214" s="69"/>
    </row>
    <row r="215" spans="1:12" x14ac:dyDescent="0.2">
      <c r="A215" s="56" t="s">
        <v>342</v>
      </c>
      <c r="B215" s="74"/>
      <c r="C215" s="58"/>
      <c r="D215" s="150"/>
      <c r="E215" s="164"/>
      <c r="F215" s="58"/>
      <c r="G215" s="68"/>
      <c r="H215" s="69"/>
      <c r="I215" s="68"/>
      <c r="J215" s="68"/>
      <c r="K215" s="68"/>
      <c r="L215" s="69"/>
    </row>
    <row r="216" spans="1:12" x14ac:dyDescent="0.2">
      <c r="A216" s="73"/>
      <c r="B216" s="74"/>
      <c r="C216" s="58"/>
      <c r="D216" s="150"/>
      <c r="E216" s="164"/>
      <c r="F216" s="58"/>
      <c r="G216" s="68"/>
      <c r="H216" s="68"/>
      <c r="I216" s="68"/>
      <c r="J216" s="68"/>
      <c r="K216" s="69"/>
      <c r="L216" s="69"/>
    </row>
    <row r="217" spans="1:12" x14ac:dyDescent="0.2">
      <c r="A217" s="56" t="s">
        <v>343</v>
      </c>
      <c r="B217" s="74"/>
      <c r="C217" s="58"/>
      <c r="D217" s="150"/>
      <c r="E217" s="164"/>
      <c r="F217" s="58"/>
      <c r="G217" s="69"/>
      <c r="H217" s="69"/>
      <c r="I217" s="69"/>
      <c r="J217" s="69"/>
      <c r="K217" s="69"/>
      <c r="L217" s="69"/>
    </row>
    <row r="218" spans="1:12" x14ac:dyDescent="0.2">
      <c r="A218" s="56" t="s">
        <v>344</v>
      </c>
      <c r="B218" s="74"/>
      <c r="C218" s="58"/>
      <c r="D218" s="150"/>
      <c r="E218" s="164"/>
      <c r="F218" s="58"/>
      <c r="G218" s="69"/>
      <c r="H218" s="69"/>
      <c r="I218" s="69"/>
      <c r="J218" s="69"/>
      <c r="K218" s="69"/>
      <c r="L218" s="69"/>
    </row>
    <row r="219" spans="1:12" x14ac:dyDescent="0.2">
      <c r="A219" s="56" t="s">
        <v>345</v>
      </c>
      <c r="B219" s="74"/>
      <c r="C219" s="58"/>
      <c r="D219" s="165"/>
      <c r="E219" s="166"/>
      <c r="F219" s="58"/>
      <c r="G219" s="69"/>
      <c r="H219" s="69"/>
      <c r="I219" s="69"/>
      <c r="J219" s="69"/>
      <c r="K219" s="69"/>
      <c r="L219" s="69"/>
    </row>
    <row r="220" spans="1:12" x14ac:dyDescent="0.2">
      <c r="A220" s="55"/>
      <c r="B220" s="55"/>
      <c r="D220" s="55"/>
      <c r="E220" s="55"/>
      <c r="F220" s="71"/>
      <c r="G220" s="69"/>
      <c r="H220" s="69"/>
      <c r="I220" s="69"/>
      <c r="J220" s="69"/>
      <c r="K220" s="69"/>
      <c r="L220" s="69"/>
    </row>
    <row r="221" spans="1:12" x14ac:dyDescent="0.2">
      <c r="A221" s="77" t="s">
        <v>346</v>
      </c>
      <c r="B221" s="78" t="str">
        <f>VLOOKUP(B208,calendario,5)</f>
        <v>C.Rovigo</v>
      </c>
      <c r="C221" s="79"/>
      <c r="D221" s="77" t="s">
        <v>347</v>
      </c>
      <c r="E221" s="78" t="str">
        <f>VLOOKUP(B208,calendario,6)</f>
        <v>Bologna U21</v>
      </c>
      <c r="F221" s="6"/>
      <c r="G221" s="69"/>
      <c r="H221" s="69"/>
      <c r="I221" s="69"/>
      <c r="J221" s="69"/>
      <c r="K221" s="69"/>
      <c r="L221" s="69"/>
    </row>
    <row r="222" spans="1:12" x14ac:dyDescent="0.2">
      <c r="A222" s="56" t="s">
        <v>348</v>
      </c>
      <c r="B222" s="56" t="s">
        <v>349</v>
      </c>
      <c r="C222" s="73"/>
      <c r="D222" s="56" t="s">
        <v>348</v>
      </c>
      <c r="E222" s="56" t="s">
        <v>349</v>
      </c>
      <c r="F222" s="80"/>
      <c r="G222" s="69"/>
      <c r="H222" s="69"/>
      <c r="I222" s="69"/>
      <c r="J222" s="69"/>
      <c r="K222" s="69"/>
      <c r="L222" s="69"/>
    </row>
    <row r="223" spans="1:12" x14ac:dyDescent="0.2">
      <c r="A223" s="81">
        <f>VLOOKUP(B221,squadre,3,FALSE)</f>
        <v>1</v>
      </c>
      <c r="B223" s="70" t="str">
        <f>VLOOKUP(B221,squadre,4,FALSE)</f>
        <v>Nocolò Caredda</v>
      </c>
      <c r="C223" s="69"/>
      <c r="D223" s="81">
        <f>VLOOKUP(E221,squadre,3,FALSE)</f>
        <v>6</v>
      </c>
      <c r="E223" s="70" t="str">
        <f>VLOOKUP(E221,squadre,4,FALSE)</f>
        <v>Andrea Medola</v>
      </c>
      <c r="F223" s="58"/>
      <c r="G223" s="69"/>
      <c r="H223" s="69"/>
      <c r="I223" s="69"/>
      <c r="J223" s="69"/>
      <c r="K223" s="69"/>
      <c r="L223" s="69"/>
    </row>
    <row r="224" spans="1:12" x14ac:dyDescent="0.2">
      <c r="A224" s="81">
        <f>VLOOKUP(B221,squadre,5,FALSE)</f>
        <v>7</v>
      </c>
      <c r="B224" s="70" t="str">
        <f>VLOOKUP(B221,squadre,6,FALSE)</f>
        <v>Tomasatti Federico</v>
      </c>
      <c r="C224" s="69"/>
      <c r="D224" s="81">
        <f>VLOOKUP(E221,squadre,5,FALSE)</f>
        <v>3</v>
      </c>
      <c r="E224" s="70" t="str">
        <f>VLOOKUP(E221,squadre,6,FALSE)</f>
        <v>Lorenzo Seneca</v>
      </c>
      <c r="F224" s="58"/>
      <c r="G224" s="69"/>
      <c r="H224" s="69"/>
      <c r="I224" s="69"/>
      <c r="J224" s="69"/>
      <c r="K224" s="69"/>
      <c r="L224" s="69"/>
    </row>
    <row r="225" spans="1:12" x14ac:dyDescent="0.2">
      <c r="A225" s="81">
        <f>VLOOKUP(B221,squadre,7,FALSE)</f>
        <v>8</v>
      </c>
      <c r="B225" s="70" t="str">
        <f>VLOOKUP(B221,squadre,8,FALSE)</f>
        <v>Edoardo Marangoni</v>
      </c>
      <c r="C225" s="69"/>
      <c r="D225" s="81">
        <f>VLOOKUP(E221,squadre,7,FALSE)</f>
        <v>10</v>
      </c>
      <c r="E225" s="70" t="str">
        <f>VLOOKUP(E221,squadre,8,FALSE)</f>
        <v>Anna Esposito</v>
      </c>
      <c r="F225" s="58"/>
      <c r="G225" s="69"/>
      <c r="H225" s="69"/>
      <c r="I225" s="69"/>
      <c r="J225" s="69"/>
      <c r="K225" s="69"/>
      <c r="L225" s="69"/>
    </row>
    <row r="226" spans="1:12" x14ac:dyDescent="0.2">
      <c r="A226" s="81">
        <f>VLOOKUP(B221,squadre,9,FALSE)</f>
        <v>13</v>
      </c>
      <c r="B226" s="70" t="str">
        <f>VLOOKUP(B221,squadre,10,FALSE)</f>
        <v>Matteo Moschetta</v>
      </c>
      <c r="C226" s="69"/>
      <c r="D226" s="81">
        <f>VLOOKUP(E221,squadre,9,FALSE)</f>
        <v>1</v>
      </c>
      <c r="E226" s="70" t="str">
        <f>VLOOKUP(E221,squadre,10,FALSE)</f>
        <v>Veronica Mazzanti</v>
      </c>
      <c r="F226" s="58"/>
      <c r="G226" s="69"/>
      <c r="H226" s="69"/>
      <c r="I226" s="69"/>
      <c r="J226" s="69"/>
      <c r="K226" s="69"/>
      <c r="L226" s="69"/>
    </row>
    <row r="227" spans="1:12" x14ac:dyDescent="0.2">
      <c r="A227" s="81">
        <f>VLOOKUP(B221,squadre,11,FALSE)</f>
        <v>14</v>
      </c>
      <c r="B227" s="70" t="str">
        <f>VLOOKUP(B221,squadre,12,FALSE)</f>
        <v>Manuel Altafin</v>
      </c>
      <c r="C227" s="69"/>
      <c r="D227" s="81">
        <f>VLOOKUP(E221,squadre,11,FALSE)</f>
        <v>9</v>
      </c>
      <c r="E227" s="70" t="str">
        <f>VLOOKUP(E221,squadre,12,FALSE)</f>
        <v>Alberto Scagliarini</v>
      </c>
      <c r="F227" s="58"/>
      <c r="G227" s="69"/>
      <c r="H227" s="69"/>
      <c r="I227" s="69"/>
      <c r="J227" s="69"/>
      <c r="K227" s="69"/>
      <c r="L227" s="69"/>
    </row>
    <row r="228" spans="1:12" x14ac:dyDescent="0.2">
      <c r="A228" s="81">
        <f>VLOOKUP(B221,squadre,13,FALSE)</f>
        <v>0</v>
      </c>
      <c r="B228" s="70">
        <f>VLOOKUP(B221,squadre,14,FALSE)</f>
        <v>0</v>
      </c>
      <c r="C228" s="69"/>
      <c r="D228" s="81">
        <f>VLOOKUP(E221,squadre,13,FALSE)</f>
        <v>2</v>
      </c>
      <c r="E228" s="70" t="str">
        <f>VLOOKUP(E221,squadre,14,FALSE)</f>
        <v>Alice Ventura</v>
      </c>
      <c r="F228" s="58"/>
      <c r="G228" s="69"/>
      <c r="H228" s="69"/>
      <c r="I228" s="69"/>
      <c r="J228" s="69"/>
      <c r="K228" s="69"/>
      <c r="L228" s="69"/>
    </row>
    <row r="229" spans="1:12" x14ac:dyDescent="0.2">
      <c r="A229" s="81">
        <f>VLOOKUP(B221,squadre,15,FALSE)</f>
        <v>0</v>
      </c>
      <c r="B229" s="70">
        <f>VLOOKUP(B221,squadre,16,FALSE)</f>
        <v>0</v>
      </c>
      <c r="C229" s="69"/>
      <c r="D229" s="81">
        <f>VLOOKUP(E221,squadre,15,FALSE)</f>
        <v>7</v>
      </c>
      <c r="E229" s="70" t="str">
        <f>VLOOKUP(E221,squadre,16,FALSE)</f>
        <v>Giacomo Antonini</v>
      </c>
      <c r="F229" s="58"/>
      <c r="G229" s="69"/>
      <c r="H229" s="69"/>
      <c r="I229" s="69"/>
      <c r="J229" s="69"/>
      <c r="K229" s="69"/>
      <c r="L229" s="69"/>
    </row>
    <row r="230" spans="1:12" x14ac:dyDescent="0.2">
      <c r="A230" s="81">
        <f>VLOOKUP(B221,squadre,17,FALSE)</f>
        <v>0</v>
      </c>
      <c r="B230" s="70">
        <f>VLOOKUP(B221,squadre,18,FALSE)</f>
        <v>0</v>
      </c>
      <c r="C230" s="69"/>
      <c r="D230" s="81">
        <f>VLOOKUP(E221,squadre,17,FALSE)</f>
        <v>0</v>
      </c>
      <c r="E230" s="70">
        <f>VLOOKUP(E221,squadre,18,FALSE)</f>
        <v>0</v>
      </c>
      <c r="F230" s="58"/>
      <c r="G230" s="69"/>
      <c r="H230" s="69"/>
      <c r="I230" s="69"/>
      <c r="J230" s="69"/>
      <c r="K230" s="69"/>
      <c r="L230" s="69"/>
    </row>
    <row r="231" spans="1:12" x14ac:dyDescent="0.2">
      <c r="A231" s="81">
        <f>VLOOKUP(B221,squadre,19,FALSE)</f>
        <v>0</v>
      </c>
      <c r="B231" s="70">
        <f>VLOOKUP(B221,squadre,20,FALSE)</f>
        <v>0</v>
      </c>
      <c r="C231" s="69"/>
      <c r="D231" s="81">
        <f>VLOOKUP(E221,squadre,19,FALSE)</f>
        <v>0</v>
      </c>
      <c r="E231" s="70">
        <f>VLOOKUP(E221,squadre,20,FALSE)</f>
        <v>0</v>
      </c>
      <c r="F231" s="58"/>
      <c r="G231" s="69"/>
      <c r="H231" s="69"/>
      <c r="I231" s="69"/>
      <c r="J231" s="69"/>
      <c r="K231" s="69"/>
      <c r="L231" s="69"/>
    </row>
    <row r="232" spans="1:12" x14ac:dyDescent="0.2">
      <c r="A232" s="81">
        <f>VLOOKUP(B221,squadre,21,FALSE)</f>
        <v>0</v>
      </c>
      <c r="B232" s="70">
        <f>VLOOKUP(B221,squadre,22,FALSE)</f>
        <v>0</v>
      </c>
      <c r="C232" s="69"/>
      <c r="D232" s="81">
        <f>VLOOKUP(E221,squadre,21,FALSE)</f>
        <v>0</v>
      </c>
      <c r="E232" s="70">
        <f>VLOOKUP(E221,squadre,22,FALSE)</f>
        <v>0</v>
      </c>
      <c r="F232" s="58"/>
      <c r="G232" s="69"/>
      <c r="H232" s="69"/>
      <c r="I232" s="69"/>
      <c r="J232" s="69"/>
      <c r="K232" s="69"/>
      <c r="L232" s="69"/>
    </row>
    <row r="233" spans="1:12" x14ac:dyDescent="0.2">
      <c r="A233" s="83"/>
      <c r="B233" s="74"/>
      <c r="C233" s="69"/>
      <c r="D233" s="83"/>
      <c r="E233" s="74"/>
      <c r="F233" s="58"/>
      <c r="G233" s="69"/>
      <c r="H233" s="69"/>
      <c r="I233" s="69"/>
      <c r="J233" s="69"/>
      <c r="K233" s="69"/>
      <c r="L233" s="69"/>
    </row>
    <row r="234" spans="1:12" x14ac:dyDescent="0.2">
      <c r="A234" s="55"/>
      <c r="B234" s="55"/>
      <c r="C234" s="55"/>
      <c r="D234" s="55"/>
      <c r="E234" s="55"/>
      <c r="F234" s="71"/>
      <c r="G234" s="69"/>
      <c r="H234" s="69"/>
      <c r="I234" s="69"/>
      <c r="J234" s="69"/>
      <c r="K234" s="69"/>
      <c r="L234" s="69"/>
    </row>
    <row r="235" spans="1:12" x14ac:dyDescent="0.2">
      <c r="A235" s="77" t="s">
        <v>352</v>
      </c>
      <c r="B235" s="78" t="str">
        <f>B221</f>
        <v>C.Rovigo</v>
      </c>
      <c r="C235" s="84"/>
      <c r="D235" s="84"/>
      <c r="E235" s="78" t="str">
        <f>E221</f>
        <v>Bologna U21</v>
      </c>
      <c r="F235" s="71"/>
      <c r="G235" s="69"/>
      <c r="H235" s="69"/>
      <c r="I235" s="69"/>
      <c r="J235" s="69"/>
      <c r="K235" s="69"/>
      <c r="L235" s="69"/>
    </row>
    <row r="236" spans="1:12" x14ac:dyDescent="0.2">
      <c r="A236" s="56" t="s">
        <v>353</v>
      </c>
      <c r="B236" s="68"/>
      <c r="C236" s="14"/>
      <c r="D236" s="71"/>
      <c r="E236" s="68"/>
      <c r="F236" s="58"/>
      <c r="G236" s="69"/>
      <c r="H236" s="69"/>
      <c r="I236" s="69"/>
      <c r="J236" s="69"/>
      <c r="K236" s="69"/>
      <c r="L236" s="69"/>
    </row>
    <row r="237" spans="1:12" x14ac:dyDescent="0.2">
      <c r="A237" s="56" t="s">
        <v>354</v>
      </c>
      <c r="B237" s="68"/>
      <c r="C237" s="14"/>
      <c r="D237" s="71"/>
      <c r="E237" s="68"/>
      <c r="F237" s="58"/>
      <c r="G237" s="69"/>
      <c r="H237" s="69"/>
      <c r="I237" s="69"/>
      <c r="J237" s="69"/>
      <c r="K237" s="69"/>
      <c r="L237" s="69"/>
    </row>
    <row r="238" spans="1:12" x14ac:dyDescent="0.2">
      <c r="A238" s="56" t="s">
        <v>355</v>
      </c>
      <c r="B238" s="69"/>
      <c r="C238" s="14"/>
      <c r="D238" s="71"/>
      <c r="E238" s="69"/>
      <c r="F238" s="58"/>
      <c r="G238" s="69"/>
      <c r="H238" s="69"/>
      <c r="I238" s="69"/>
      <c r="J238" s="69"/>
      <c r="K238" s="69"/>
      <c r="L238" s="69"/>
    </row>
    <row r="239" spans="1:12" x14ac:dyDescent="0.2">
      <c r="A239" s="56" t="s">
        <v>356</v>
      </c>
      <c r="B239" s="69"/>
      <c r="C239" s="14"/>
      <c r="D239" s="71"/>
      <c r="E239" s="69"/>
      <c r="F239" s="58"/>
      <c r="G239" s="69"/>
      <c r="H239" s="69"/>
      <c r="I239" s="69"/>
      <c r="J239" s="69"/>
      <c r="K239" s="69"/>
      <c r="L239" s="69"/>
    </row>
    <row r="240" spans="1:12" ht="15.75" x14ac:dyDescent="0.25">
      <c r="A240" s="85" t="s">
        <v>357</v>
      </c>
      <c r="B240" s="86">
        <v>4</v>
      </c>
      <c r="C240" s="87"/>
      <c r="D240" s="88"/>
      <c r="E240" s="86">
        <v>4</v>
      </c>
      <c r="F240" s="58"/>
      <c r="G240" s="69"/>
      <c r="H240" s="69"/>
      <c r="I240" s="69"/>
      <c r="J240" s="69"/>
      <c r="K240" s="69"/>
      <c r="L240" s="69"/>
    </row>
    <row r="241" spans="1:12" x14ac:dyDescent="0.2">
      <c r="A241" s="89"/>
      <c r="B241" s="8"/>
      <c r="E241" s="55"/>
      <c r="F241" s="71"/>
      <c r="G241" s="69"/>
      <c r="H241" s="69"/>
      <c r="I241" s="69"/>
      <c r="J241" s="69"/>
      <c r="K241" s="69"/>
      <c r="L241" s="69"/>
    </row>
    <row r="242" spans="1:12" x14ac:dyDescent="0.2">
      <c r="A242" s="56" t="s">
        <v>358</v>
      </c>
      <c r="B242" s="68"/>
      <c r="C242" s="14"/>
      <c r="F242" s="71"/>
      <c r="G242" s="69"/>
      <c r="H242" s="69"/>
      <c r="I242" s="69"/>
      <c r="J242" s="69"/>
      <c r="K242" s="69"/>
      <c r="L242" s="69"/>
    </row>
    <row r="243" spans="1:12" x14ac:dyDescent="0.2">
      <c r="A243" s="55"/>
      <c r="B243" s="55"/>
      <c r="G243" s="55"/>
      <c r="H243" s="55"/>
      <c r="I243" s="55"/>
      <c r="J243" s="55"/>
      <c r="K243" s="55"/>
      <c r="L243" s="55"/>
    </row>
    <row r="244" spans="1:12" x14ac:dyDescent="0.2">
      <c r="A244" s="28" t="s">
        <v>341</v>
      </c>
      <c r="B244" s="3"/>
      <c r="D244" s="28" t="s">
        <v>342</v>
      </c>
      <c r="E244" s="3"/>
      <c r="G244" s="28" t="s">
        <v>359</v>
      </c>
      <c r="H244" s="3"/>
      <c r="K244" s="28" t="s">
        <v>360</v>
      </c>
      <c r="L244" s="3"/>
    </row>
    <row r="245" spans="1:12" x14ac:dyDescent="0.2">
      <c r="B245" s="55"/>
      <c r="E245" s="55"/>
      <c r="H245" s="55"/>
      <c r="L245" s="55"/>
    </row>
    <row r="246" spans="1:12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45" x14ac:dyDescent="0.6">
      <c r="A247" s="170" t="s">
        <v>331</v>
      </c>
      <c r="B247" s="160"/>
      <c r="C247" s="160"/>
      <c r="D247" s="160"/>
      <c r="E247" s="160"/>
      <c r="F247" s="52" t="s">
        <v>332</v>
      </c>
      <c r="G247" s="53"/>
      <c r="H247" s="53"/>
      <c r="I247" s="53"/>
      <c r="J247" s="53"/>
      <c r="K247" s="169" t="s">
        <v>333</v>
      </c>
      <c r="L247" s="160"/>
    </row>
    <row r="248" spans="1:12" x14ac:dyDescent="0.2">
      <c r="A248" s="8"/>
      <c r="B248" s="8"/>
      <c r="C248" s="55"/>
      <c r="D248" s="8"/>
      <c r="E248" s="8"/>
      <c r="F248" s="55"/>
      <c r="G248" s="8"/>
      <c r="H248" s="8"/>
      <c r="I248" s="8"/>
      <c r="J248" s="8"/>
      <c r="K248" s="8"/>
      <c r="L248" s="8"/>
    </row>
    <row r="249" spans="1:12" x14ac:dyDescent="0.2">
      <c r="A249" s="56" t="s">
        <v>19</v>
      </c>
      <c r="B249" s="90">
        <f>B208+4</f>
        <v>27</v>
      </c>
      <c r="C249" s="58"/>
      <c r="D249" s="167" t="s">
        <v>334</v>
      </c>
      <c r="E249" s="168"/>
      <c r="F249" s="60">
        <f>B249</f>
        <v>27</v>
      </c>
      <c r="G249" s="61" t="s">
        <v>335</v>
      </c>
      <c r="H249" s="62" t="str">
        <f>B262</f>
        <v>UKS SET</v>
      </c>
      <c r="I249" s="167" t="s">
        <v>336</v>
      </c>
      <c r="J249" s="168"/>
      <c r="K249" s="62" t="str">
        <f>E262</f>
        <v>ArenzanoX</v>
      </c>
      <c r="L249" s="61" t="s">
        <v>65</v>
      </c>
    </row>
    <row r="250" spans="1:12" x14ac:dyDescent="0.2">
      <c r="A250" s="56" t="s">
        <v>337</v>
      </c>
      <c r="B250" s="133">
        <f>VLOOKUP(FLOOR(B249/4,1)*4+1,calendario,2)</f>
        <v>0.62500000000000022</v>
      </c>
      <c r="C250" s="58"/>
      <c r="D250" s="162"/>
      <c r="E250" s="163"/>
      <c r="F250" s="58"/>
      <c r="G250" s="68"/>
      <c r="H250" s="69"/>
      <c r="I250" s="68"/>
      <c r="J250" s="68"/>
      <c r="K250" s="68"/>
      <c r="L250" s="69"/>
    </row>
    <row r="251" spans="1:12" x14ac:dyDescent="0.2">
      <c r="A251" s="56" t="s">
        <v>338</v>
      </c>
      <c r="B251" s="70">
        <f>VLOOKUP(B249,calendario,3)</f>
        <v>3</v>
      </c>
      <c r="C251" s="58"/>
      <c r="D251" s="150"/>
      <c r="E251" s="164"/>
      <c r="F251" s="58"/>
      <c r="G251" s="68"/>
      <c r="H251" s="69"/>
      <c r="I251" s="68"/>
      <c r="J251" s="68"/>
      <c r="K251" s="68"/>
      <c r="L251" s="69"/>
    </row>
    <row r="252" spans="1:12" x14ac:dyDescent="0.2">
      <c r="A252" s="56" t="s">
        <v>36</v>
      </c>
      <c r="B252" s="70" t="str">
        <f>VLOOKUP(B262,squadre,2,FALSE)</f>
        <v>1st Division</v>
      </c>
      <c r="C252" s="58"/>
      <c r="D252" s="150"/>
      <c r="E252" s="164"/>
      <c r="F252" s="58"/>
      <c r="G252" s="68"/>
      <c r="H252" s="68"/>
      <c r="I252" s="68"/>
      <c r="J252" s="68"/>
      <c r="K252" s="69"/>
      <c r="L252" s="69"/>
    </row>
    <row r="253" spans="1:12" x14ac:dyDescent="0.2">
      <c r="A253" s="56" t="s">
        <v>340</v>
      </c>
      <c r="B253" s="72">
        <v>42833</v>
      </c>
      <c r="C253" s="58"/>
      <c r="D253" s="150"/>
      <c r="E253" s="164"/>
      <c r="F253" s="58"/>
      <c r="G253" s="69"/>
      <c r="H253" s="69"/>
      <c r="I253" s="69"/>
      <c r="J253" s="69"/>
      <c r="K253" s="69"/>
      <c r="L253" s="69"/>
    </row>
    <row r="254" spans="1:12" x14ac:dyDescent="0.2">
      <c r="A254" s="73"/>
      <c r="B254" s="74"/>
      <c r="C254" s="58"/>
      <c r="D254" s="150"/>
      <c r="E254" s="164"/>
      <c r="F254" s="58"/>
      <c r="G254" s="68"/>
      <c r="H254" s="69"/>
      <c r="I254" s="68"/>
      <c r="J254" s="68"/>
      <c r="K254" s="68"/>
      <c r="L254" s="68"/>
    </row>
    <row r="255" spans="1:12" x14ac:dyDescent="0.2">
      <c r="A255" s="56" t="s">
        <v>341</v>
      </c>
      <c r="B255" s="75" t="str">
        <f>VLOOKUP(B249,calendario,9)</f>
        <v>Can. Mutina</v>
      </c>
      <c r="C255" s="58"/>
      <c r="D255" s="150"/>
      <c r="E255" s="164"/>
      <c r="F255" s="58"/>
      <c r="G255" s="68"/>
      <c r="H255" s="68"/>
      <c r="I255" s="68"/>
      <c r="J255" s="68"/>
      <c r="K255" s="69"/>
      <c r="L255" s="69"/>
    </row>
    <row r="256" spans="1:12" x14ac:dyDescent="0.2">
      <c r="A256" s="56" t="s">
        <v>342</v>
      </c>
      <c r="B256" s="74"/>
      <c r="C256" s="58"/>
      <c r="D256" s="150"/>
      <c r="E256" s="164"/>
      <c r="F256" s="58"/>
      <c r="G256" s="68"/>
      <c r="H256" s="69"/>
      <c r="I256" s="68"/>
      <c r="J256" s="68"/>
      <c r="K256" s="68"/>
      <c r="L256" s="69"/>
    </row>
    <row r="257" spans="1:12" x14ac:dyDescent="0.2">
      <c r="A257" s="73"/>
      <c r="B257" s="74"/>
      <c r="C257" s="58"/>
      <c r="D257" s="150"/>
      <c r="E257" s="164"/>
      <c r="F257" s="58"/>
      <c r="G257" s="68"/>
      <c r="H257" s="68"/>
      <c r="I257" s="68"/>
      <c r="J257" s="68"/>
      <c r="K257" s="69"/>
      <c r="L257" s="69"/>
    </row>
    <row r="258" spans="1:12" x14ac:dyDescent="0.2">
      <c r="A258" s="56" t="s">
        <v>343</v>
      </c>
      <c r="B258" s="74"/>
      <c r="C258" s="58"/>
      <c r="D258" s="150"/>
      <c r="E258" s="164"/>
      <c r="F258" s="58"/>
      <c r="G258" s="69"/>
      <c r="H258" s="69"/>
      <c r="I258" s="69"/>
      <c r="J258" s="69"/>
      <c r="K258" s="69"/>
      <c r="L258" s="69"/>
    </row>
    <row r="259" spans="1:12" x14ac:dyDescent="0.2">
      <c r="A259" s="56" t="s">
        <v>344</v>
      </c>
      <c r="B259" s="74"/>
      <c r="C259" s="58"/>
      <c r="D259" s="150"/>
      <c r="E259" s="164"/>
      <c r="F259" s="58"/>
      <c r="G259" s="69"/>
      <c r="H259" s="69"/>
      <c r="I259" s="69"/>
      <c r="J259" s="69"/>
      <c r="K259" s="69"/>
      <c r="L259" s="69"/>
    </row>
    <row r="260" spans="1:12" x14ac:dyDescent="0.2">
      <c r="A260" s="56" t="s">
        <v>345</v>
      </c>
      <c r="B260" s="74"/>
      <c r="C260" s="58"/>
      <c r="D260" s="165"/>
      <c r="E260" s="166"/>
      <c r="F260" s="58"/>
      <c r="G260" s="69"/>
      <c r="H260" s="69"/>
      <c r="I260" s="69"/>
      <c r="J260" s="69"/>
      <c r="K260" s="69"/>
      <c r="L260" s="69"/>
    </row>
    <row r="261" spans="1:12" x14ac:dyDescent="0.2">
      <c r="A261" s="55"/>
      <c r="B261" s="55"/>
      <c r="D261" s="55"/>
      <c r="E261" s="55"/>
      <c r="F261" s="71"/>
      <c r="G261" s="69"/>
      <c r="H261" s="69"/>
      <c r="I261" s="69"/>
      <c r="J261" s="69"/>
      <c r="K261" s="69"/>
      <c r="L261" s="69"/>
    </row>
    <row r="262" spans="1:12" x14ac:dyDescent="0.2">
      <c r="A262" s="77" t="s">
        <v>346</v>
      </c>
      <c r="B262" s="78" t="str">
        <f>VLOOKUP(B249,calendario,5)</f>
        <v>UKS SET</v>
      </c>
      <c r="C262" s="79"/>
      <c r="D262" s="77" t="s">
        <v>347</v>
      </c>
      <c r="E262" s="78" t="str">
        <f>VLOOKUP(B249,calendario,6)</f>
        <v>ArenzanoX</v>
      </c>
      <c r="F262" s="6"/>
      <c r="G262" s="69"/>
      <c r="H262" s="69"/>
      <c r="I262" s="69"/>
      <c r="J262" s="69"/>
      <c r="K262" s="69"/>
      <c r="L262" s="69"/>
    </row>
    <row r="263" spans="1:12" x14ac:dyDescent="0.2">
      <c r="A263" s="56" t="s">
        <v>348</v>
      </c>
      <c r="B263" s="56" t="s">
        <v>349</v>
      </c>
      <c r="C263" s="73"/>
      <c r="D263" s="56" t="s">
        <v>348</v>
      </c>
      <c r="E263" s="56" t="s">
        <v>349</v>
      </c>
      <c r="F263" s="80"/>
      <c r="G263" s="69"/>
      <c r="H263" s="69"/>
      <c r="I263" s="69"/>
      <c r="J263" s="69"/>
      <c r="K263" s="69"/>
      <c r="L263" s="69"/>
    </row>
    <row r="264" spans="1:12" x14ac:dyDescent="0.2">
      <c r="A264" s="81">
        <f>VLOOKUP(B262,squadre,3,FALSE)</f>
        <v>2</v>
      </c>
      <c r="B264" s="70" t="str">
        <f>VLOOKUP(B262,squadre,4,FALSE)</f>
        <v>Pilarz Łukasz</v>
      </c>
      <c r="C264" s="69"/>
      <c r="D264" s="81">
        <f>VLOOKUP(E262,squadre,3,FALSE)</f>
        <v>7</v>
      </c>
      <c r="E264" s="70" t="str">
        <f>VLOOKUP(E262,squadre,4,FALSE)</f>
        <v>Gianmarco Guarnera</v>
      </c>
      <c r="F264" s="58"/>
      <c r="G264" s="69"/>
      <c r="H264" s="69"/>
      <c r="I264" s="69"/>
      <c r="J264" s="69"/>
      <c r="K264" s="69"/>
      <c r="L264" s="69"/>
    </row>
    <row r="265" spans="1:12" x14ac:dyDescent="0.2">
      <c r="A265" s="81">
        <f>VLOOKUP(B262,squadre,5,FALSE)</f>
        <v>3</v>
      </c>
      <c r="B265" s="70" t="str">
        <f>VLOOKUP(B262,squadre,6,FALSE)</f>
        <v>Dawidek Bartłomiej</v>
      </c>
      <c r="C265" s="69"/>
      <c r="D265" s="81">
        <f>VLOOKUP(E262,squadre,5,FALSE)</f>
        <v>2</v>
      </c>
      <c r="E265" s="70" t="str">
        <f>VLOOKUP(E262,squadre,6,FALSE)</f>
        <v>Alessio Roveta</v>
      </c>
      <c r="F265" s="58"/>
      <c r="G265" s="69"/>
      <c r="H265" s="69"/>
      <c r="I265" s="69"/>
      <c r="J265" s="69"/>
      <c r="K265" s="69"/>
      <c r="L265" s="69"/>
    </row>
    <row r="266" spans="1:12" x14ac:dyDescent="0.2">
      <c r="A266" s="81">
        <f>VLOOKUP(B262,squadre,7,FALSE)</f>
        <v>4</v>
      </c>
      <c r="B266" s="70" t="str">
        <f>VLOOKUP(B262,squadre,8,FALSE)</f>
        <v>Damian Nusler</v>
      </c>
      <c r="C266" s="69"/>
      <c r="D266" s="81">
        <f>VLOOKUP(E262,squadre,7,FALSE)</f>
        <v>0</v>
      </c>
      <c r="E266" s="70">
        <f>VLOOKUP(E262,squadre,8,FALSE)</f>
        <v>0</v>
      </c>
      <c r="F266" s="58"/>
      <c r="G266" s="69"/>
      <c r="H266" s="69"/>
      <c r="I266" s="69"/>
      <c r="J266" s="69"/>
      <c r="K266" s="69"/>
      <c r="L266" s="69"/>
    </row>
    <row r="267" spans="1:12" x14ac:dyDescent="0.2">
      <c r="A267" s="81">
        <f>VLOOKUP(B262,squadre,9,FALSE)</f>
        <v>6</v>
      </c>
      <c r="B267" s="70" t="str">
        <f>VLOOKUP(B262,squadre,10,FALSE)</f>
        <v>Witkowski Jakub</v>
      </c>
      <c r="C267" s="69"/>
      <c r="D267" s="81">
        <f>VLOOKUP(E262,squadre,9,FALSE)</f>
        <v>4</v>
      </c>
      <c r="E267" s="70" t="str">
        <f>VLOOKUP(E262,squadre,10,FALSE)</f>
        <v>Aldo De Giorgi</v>
      </c>
      <c r="F267" s="58"/>
      <c r="G267" s="69"/>
      <c r="H267" s="69"/>
      <c r="I267" s="69"/>
      <c r="J267" s="69"/>
      <c r="K267" s="69"/>
      <c r="L267" s="69"/>
    </row>
    <row r="268" spans="1:12" x14ac:dyDescent="0.2">
      <c r="A268" s="81">
        <f>VLOOKUP(B262,squadre,11,FALSE)</f>
        <v>7</v>
      </c>
      <c r="B268" s="70" t="str">
        <f>VLOOKUP(B262,squadre,12,FALSE)</f>
        <v>Bajerski Piotr</v>
      </c>
      <c r="C268" s="69"/>
      <c r="D268" s="81">
        <f>VLOOKUP(E262,squadre,11,FALSE)</f>
        <v>0</v>
      </c>
      <c r="E268" s="70">
        <f>VLOOKUP(E262,squadre,12,FALSE)</f>
        <v>0</v>
      </c>
      <c r="F268" s="58"/>
      <c r="G268" s="69"/>
      <c r="H268" s="69"/>
      <c r="I268" s="69"/>
      <c r="J268" s="69"/>
      <c r="K268" s="69"/>
      <c r="L268" s="69"/>
    </row>
    <row r="269" spans="1:12" x14ac:dyDescent="0.2">
      <c r="A269" s="81">
        <f>VLOOKUP(B262,squadre,13,FALSE)</f>
        <v>8</v>
      </c>
      <c r="B269" s="70" t="str">
        <f>VLOOKUP(B262,squadre,14,FALSE)</f>
        <v>Pilarz Arkadiusz</v>
      </c>
      <c r="C269" s="69"/>
      <c r="D269" s="81">
        <f>VLOOKUP(E262,squadre,13,FALSE)</f>
        <v>0</v>
      </c>
      <c r="E269" s="70">
        <f>VLOOKUP(E262,squadre,14,FALSE)</f>
        <v>0</v>
      </c>
      <c r="F269" s="58"/>
      <c r="G269" s="69"/>
      <c r="H269" s="69"/>
      <c r="I269" s="69"/>
      <c r="J269" s="69"/>
      <c r="K269" s="69"/>
      <c r="L269" s="69"/>
    </row>
    <row r="270" spans="1:12" x14ac:dyDescent="0.2">
      <c r="A270" s="81">
        <f>VLOOKUP(B262,squadre,15,FALSE)</f>
        <v>9</v>
      </c>
      <c r="B270" s="70" t="str">
        <f>VLOOKUP(B262,squadre,16,FALSE)</f>
        <v>Kupczak Koedian</v>
      </c>
      <c r="C270" s="69"/>
      <c r="D270" s="81">
        <f>VLOOKUP(E262,squadre,15,FALSE)</f>
        <v>5</v>
      </c>
      <c r="E270" s="70" t="str">
        <f>VLOOKUP(E262,squadre,16,FALSE)</f>
        <v>Jairo Peset Lopez</v>
      </c>
      <c r="F270" s="58"/>
      <c r="G270" s="69"/>
      <c r="H270" s="69"/>
      <c r="I270" s="69"/>
      <c r="J270" s="69"/>
      <c r="K270" s="69"/>
      <c r="L270" s="69"/>
    </row>
    <row r="271" spans="1:12" x14ac:dyDescent="0.2">
      <c r="A271" s="81">
        <f>VLOOKUP(B262,squadre,17,FALSE)</f>
        <v>10</v>
      </c>
      <c r="B271" s="70" t="str">
        <f>VLOOKUP(B262,squadre,18,FALSE)</f>
        <v>Cebula Dawid</v>
      </c>
      <c r="C271" s="69"/>
      <c r="D271" s="81">
        <f>VLOOKUP(E262,squadre,17,FALSE)</f>
        <v>1</v>
      </c>
      <c r="E271" s="70" t="str">
        <f>VLOOKUP(E262,squadre,18,FALSE)</f>
        <v>Alejandro Martinez Gomez</v>
      </c>
      <c r="F271" s="58"/>
      <c r="G271" s="69"/>
      <c r="H271" s="69"/>
      <c r="I271" s="69"/>
      <c r="J271" s="69"/>
      <c r="K271" s="69"/>
      <c r="L271" s="69"/>
    </row>
    <row r="272" spans="1:12" x14ac:dyDescent="0.2">
      <c r="A272" s="81">
        <f>VLOOKUP(B262,squadre,19,FALSE)</f>
        <v>0</v>
      </c>
      <c r="B272" s="70">
        <f>VLOOKUP(B262,squadre,20,FALSE)</f>
        <v>0</v>
      </c>
      <c r="C272" s="69"/>
      <c r="D272" s="81">
        <f>VLOOKUP(E262,squadre,19,FALSE)</f>
        <v>9</v>
      </c>
      <c r="E272" s="70" t="str">
        <f>VLOOKUP(E262,squadre,20,FALSE)</f>
        <v>Stefano Monte</v>
      </c>
      <c r="F272" s="58"/>
      <c r="G272" s="69"/>
      <c r="H272" s="69"/>
      <c r="I272" s="69"/>
      <c r="J272" s="69"/>
      <c r="K272" s="69"/>
      <c r="L272" s="69"/>
    </row>
    <row r="273" spans="1:12" x14ac:dyDescent="0.2">
      <c r="A273" s="81">
        <f>VLOOKUP(B262,squadre,21,FALSE)</f>
        <v>0</v>
      </c>
      <c r="B273" s="70">
        <f>VLOOKUP(B262,squadre,22,FALSE)</f>
        <v>0</v>
      </c>
      <c r="C273" s="69"/>
      <c r="D273" s="81">
        <f>VLOOKUP(E262,squadre,21,FALSE)</f>
        <v>10</v>
      </c>
      <c r="E273" s="70" t="str">
        <f>VLOOKUP(E262,squadre,22,FALSE)</f>
        <v>Eugenio Patrone</v>
      </c>
      <c r="F273" s="58"/>
      <c r="G273" s="69"/>
      <c r="H273" s="69"/>
      <c r="I273" s="69"/>
      <c r="J273" s="69"/>
      <c r="K273" s="69"/>
      <c r="L273" s="69"/>
    </row>
    <row r="274" spans="1:12" x14ac:dyDescent="0.2">
      <c r="A274" s="83"/>
      <c r="B274" s="74"/>
      <c r="C274" s="69"/>
      <c r="D274" s="83"/>
      <c r="E274" s="74"/>
      <c r="F274" s="58"/>
      <c r="G274" s="69"/>
      <c r="H274" s="69"/>
      <c r="I274" s="69"/>
      <c r="J274" s="69"/>
      <c r="K274" s="69"/>
      <c r="L274" s="69"/>
    </row>
    <row r="275" spans="1:12" x14ac:dyDescent="0.2">
      <c r="A275" s="55"/>
      <c r="B275" s="55"/>
      <c r="C275" s="55"/>
      <c r="D275" s="55"/>
      <c r="E275" s="55"/>
      <c r="F275" s="71"/>
      <c r="G275" s="69"/>
      <c r="H275" s="69"/>
      <c r="I275" s="69"/>
      <c r="J275" s="69"/>
      <c r="K275" s="69"/>
      <c r="L275" s="69"/>
    </row>
    <row r="276" spans="1:12" x14ac:dyDescent="0.2">
      <c r="A276" s="77" t="s">
        <v>352</v>
      </c>
      <c r="B276" s="78" t="str">
        <f>B262</f>
        <v>UKS SET</v>
      </c>
      <c r="C276" s="84"/>
      <c r="D276" s="84"/>
      <c r="E276" s="78" t="str">
        <f>E262</f>
        <v>ArenzanoX</v>
      </c>
      <c r="F276" s="71"/>
      <c r="G276" s="69"/>
      <c r="H276" s="69"/>
      <c r="I276" s="69"/>
      <c r="J276" s="69"/>
      <c r="K276" s="69"/>
      <c r="L276" s="69"/>
    </row>
    <row r="277" spans="1:12" x14ac:dyDescent="0.2">
      <c r="A277" s="56" t="s">
        <v>353</v>
      </c>
      <c r="B277" s="68"/>
      <c r="C277" s="14"/>
      <c r="D277" s="71"/>
      <c r="E277" s="68"/>
      <c r="F277" s="58"/>
      <c r="G277" s="69"/>
      <c r="H277" s="69"/>
      <c r="I277" s="69"/>
      <c r="J277" s="69"/>
      <c r="K277" s="69"/>
      <c r="L277" s="69"/>
    </row>
    <row r="278" spans="1:12" x14ac:dyDescent="0.2">
      <c r="A278" s="56" t="s">
        <v>354</v>
      </c>
      <c r="B278" s="68"/>
      <c r="C278" s="14"/>
      <c r="D278" s="71"/>
      <c r="E278" s="68"/>
      <c r="F278" s="58"/>
      <c r="G278" s="69"/>
      <c r="H278" s="69"/>
      <c r="I278" s="69"/>
      <c r="J278" s="69"/>
      <c r="K278" s="69"/>
      <c r="L278" s="69"/>
    </row>
    <row r="279" spans="1:12" x14ac:dyDescent="0.2">
      <c r="A279" s="56" t="s">
        <v>355</v>
      </c>
      <c r="B279" s="69"/>
      <c r="C279" s="14"/>
      <c r="D279" s="71"/>
      <c r="E279" s="69"/>
      <c r="F279" s="58"/>
      <c r="G279" s="69"/>
      <c r="H279" s="69"/>
      <c r="I279" s="69"/>
      <c r="J279" s="69"/>
      <c r="K279" s="69"/>
      <c r="L279" s="69"/>
    </row>
    <row r="280" spans="1:12" x14ac:dyDescent="0.2">
      <c r="A280" s="56" t="s">
        <v>356</v>
      </c>
      <c r="B280" s="69"/>
      <c r="C280" s="14"/>
      <c r="D280" s="71"/>
      <c r="E280" s="69"/>
      <c r="F280" s="58"/>
      <c r="G280" s="69"/>
      <c r="H280" s="69"/>
      <c r="I280" s="69"/>
      <c r="J280" s="69"/>
      <c r="K280" s="69"/>
      <c r="L280" s="69"/>
    </row>
    <row r="281" spans="1:12" ht="15.75" x14ac:dyDescent="0.25">
      <c r="A281" s="85" t="s">
        <v>357</v>
      </c>
      <c r="B281" s="86">
        <v>5</v>
      </c>
      <c r="C281" s="87"/>
      <c r="D281" s="88"/>
      <c r="E281" s="86">
        <v>7</v>
      </c>
      <c r="F281" s="58"/>
      <c r="G281" s="69"/>
      <c r="H281" s="69"/>
      <c r="I281" s="69"/>
      <c r="J281" s="69"/>
      <c r="K281" s="69"/>
      <c r="L281" s="69"/>
    </row>
    <row r="282" spans="1:12" x14ac:dyDescent="0.2">
      <c r="A282" s="89"/>
      <c r="B282" s="8"/>
      <c r="E282" s="55"/>
      <c r="F282" s="71"/>
      <c r="G282" s="69"/>
      <c r="H282" s="69"/>
      <c r="I282" s="69"/>
      <c r="J282" s="69"/>
      <c r="K282" s="69"/>
      <c r="L282" s="69"/>
    </row>
    <row r="283" spans="1:12" x14ac:dyDescent="0.2">
      <c r="A283" s="56" t="s">
        <v>358</v>
      </c>
      <c r="B283" s="68"/>
      <c r="C283" s="14"/>
      <c r="F283" s="71"/>
      <c r="G283" s="69"/>
      <c r="H283" s="69"/>
      <c r="I283" s="69"/>
      <c r="J283" s="69"/>
      <c r="K283" s="69"/>
      <c r="L283" s="69"/>
    </row>
    <row r="284" spans="1:12" x14ac:dyDescent="0.2">
      <c r="A284" s="55"/>
      <c r="B284" s="55"/>
      <c r="G284" s="55"/>
      <c r="H284" s="55"/>
      <c r="I284" s="55"/>
      <c r="J284" s="55"/>
      <c r="K284" s="55"/>
      <c r="L284" s="55"/>
    </row>
    <row r="285" spans="1:12" x14ac:dyDescent="0.2">
      <c r="A285" s="28" t="s">
        <v>341</v>
      </c>
      <c r="B285" s="3"/>
      <c r="D285" s="28" t="s">
        <v>342</v>
      </c>
      <c r="E285" s="3"/>
      <c r="G285" s="28" t="s">
        <v>359</v>
      </c>
      <c r="H285" s="3"/>
      <c r="K285" s="28" t="s">
        <v>360</v>
      </c>
      <c r="L285" s="3"/>
    </row>
    <row r="286" spans="1:12" x14ac:dyDescent="0.2">
      <c r="B286" s="55"/>
      <c r="E286" s="55"/>
      <c r="H286" s="55"/>
      <c r="L286" s="55"/>
    </row>
    <row r="287" spans="1:12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45" x14ac:dyDescent="0.6">
      <c r="A288" s="170" t="s">
        <v>331</v>
      </c>
      <c r="B288" s="160"/>
      <c r="C288" s="160"/>
      <c r="D288" s="160"/>
      <c r="E288" s="160"/>
      <c r="F288" s="52" t="s">
        <v>332</v>
      </c>
      <c r="G288" s="53"/>
      <c r="H288" s="53"/>
      <c r="I288" s="53"/>
      <c r="J288" s="53"/>
      <c r="K288" s="169" t="s">
        <v>333</v>
      </c>
      <c r="L288" s="160"/>
    </row>
    <row r="289" spans="1:12" x14ac:dyDescent="0.2">
      <c r="A289" s="8"/>
      <c r="B289" s="8"/>
      <c r="C289" s="55"/>
      <c r="D289" s="8"/>
      <c r="E289" s="8"/>
      <c r="F289" s="55"/>
      <c r="G289" s="8"/>
      <c r="H289" s="8"/>
      <c r="I289" s="8"/>
      <c r="J289" s="8"/>
      <c r="K289" s="8"/>
      <c r="L289" s="8"/>
    </row>
    <row r="290" spans="1:12" ht="25.5" x14ac:dyDescent="0.2">
      <c r="A290" s="56" t="s">
        <v>19</v>
      </c>
      <c r="B290" s="90">
        <f>B249+4</f>
        <v>31</v>
      </c>
      <c r="C290" s="58"/>
      <c r="D290" s="167" t="s">
        <v>334</v>
      </c>
      <c r="E290" s="168"/>
      <c r="F290" s="60">
        <f>B290</f>
        <v>31</v>
      </c>
      <c r="G290" s="61" t="s">
        <v>335</v>
      </c>
      <c r="H290" s="62" t="str">
        <f>B303</f>
        <v>Nutrie Assassine</v>
      </c>
      <c r="I290" s="167" t="s">
        <v>336</v>
      </c>
      <c r="J290" s="168"/>
      <c r="K290" s="62" t="str">
        <f>E303</f>
        <v>Poland Ladies</v>
      </c>
      <c r="L290" s="61" t="s">
        <v>65</v>
      </c>
    </row>
    <row r="291" spans="1:12" x14ac:dyDescent="0.2">
      <c r="A291" s="56" t="s">
        <v>337</v>
      </c>
      <c r="B291" s="133">
        <f>VLOOKUP(FLOOR(B290/4,1)*4+1,calendario,2)</f>
        <v>0.64583333333333359</v>
      </c>
      <c r="C291" s="58"/>
      <c r="D291" s="162"/>
      <c r="E291" s="163"/>
      <c r="F291" s="58"/>
      <c r="G291" s="68"/>
      <c r="H291" s="69"/>
      <c r="I291" s="68"/>
      <c r="J291" s="68"/>
      <c r="K291" s="68"/>
      <c r="L291" s="69"/>
    </row>
    <row r="292" spans="1:12" x14ac:dyDescent="0.2">
      <c r="A292" s="56" t="s">
        <v>338</v>
      </c>
      <c r="B292" s="70">
        <f>VLOOKUP(B290,calendario,3)</f>
        <v>3</v>
      </c>
      <c r="C292" s="58"/>
      <c r="D292" s="150"/>
      <c r="E292" s="164"/>
      <c r="F292" s="58"/>
      <c r="G292" s="68"/>
      <c r="H292" s="69"/>
      <c r="I292" s="68"/>
      <c r="J292" s="68"/>
      <c r="K292" s="68"/>
      <c r="L292" s="69"/>
    </row>
    <row r="293" spans="1:12" x14ac:dyDescent="0.2">
      <c r="A293" s="56" t="s">
        <v>36</v>
      </c>
      <c r="B293" s="70" t="str">
        <f>VLOOKUP(B303,squadre,2,FALSE)</f>
        <v>2nd Division</v>
      </c>
      <c r="C293" s="58"/>
      <c r="D293" s="150"/>
      <c r="E293" s="164"/>
      <c r="F293" s="58"/>
      <c r="G293" s="68"/>
      <c r="H293" s="68"/>
      <c r="I293" s="68"/>
      <c r="J293" s="68"/>
      <c r="K293" s="69"/>
      <c r="L293" s="69"/>
    </row>
    <row r="294" spans="1:12" x14ac:dyDescent="0.2">
      <c r="A294" s="56" t="s">
        <v>340</v>
      </c>
      <c r="B294" s="72">
        <v>42833</v>
      </c>
      <c r="C294" s="58"/>
      <c r="D294" s="150"/>
      <c r="E294" s="164"/>
      <c r="F294" s="58"/>
      <c r="G294" s="69"/>
      <c r="H294" s="69"/>
      <c r="I294" s="69"/>
      <c r="J294" s="69"/>
      <c r="K294" s="69"/>
      <c r="L294" s="69"/>
    </row>
    <row r="295" spans="1:12" x14ac:dyDescent="0.2">
      <c r="A295" s="73"/>
      <c r="B295" s="74"/>
      <c r="C295" s="58"/>
      <c r="D295" s="150"/>
      <c r="E295" s="164"/>
      <c r="F295" s="58"/>
      <c r="G295" s="68"/>
      <c r="H295" s="69"/>
      <c r="I295" s="68"/>
      <c r="J295" s="68"/>
      <c r="K295" s="68"/>
      <c r="L295" s="68"/>
    </row>
    <row r="296" spans="1:12" x14ac:dyDescent="0.2">
      <c r="A296" s="56" t="s">
        <v>341</v>
      </c>
      <c r="B296" s="75" t="str">
        <f>VLOOKUP(B290,calendario,9)</f>
        <v>Swiss Ladies</v>
      </c>
      <c r="C296" s="58"/>
      <c r="D296" s="150"/>
      <c r="E296" s="164"/>
      <c r="F296" s="58"/>
      <c r="G296" s="68"/>
      <c r="H296" s="68"/>
      <c r="I296" s="68"/>
      <c r="J296" s="68"/>
      <c r="K296" s="69"/>
      <c r="L296" s="69"/>
    </row>
    <row r="297" spans="1:12" x14ac:dyDescent="0.2">
      <c r="A297" s="56" t="s">
        <v>342</v>
      </c>
      <c r="B297" s="74"/>
      <c r="C297" s="58"/>
      <c r="D297" s="150"/>
      <c r="E297" s="164"/>
      <c r="F297" s="58"/>
      <c r="G297" s="68"/>
      <c r="H297" s="69"/>
      <c r="I297" s="68"/>
      <c r="J297" s="68"/>
      <c r="K297" s="68"/>
      <c r="L297" s="69"/>
    </row>
    <row r="298" spans="1:12" x14ac:dyDescent="0.2">
      <c r="A298" s="73"/>
      <c r="B298" s="74"/>
      <c r="C298" s="58"/>
      <c r="D298" s="150"/>
      <c r="E298" s="164"/>
      <c r="F298" s="58"/>
      <c r="G298" s="68"/>
      <c r="H298" s="68"/>
      <c r="I298" s="68"/>
      <c r="J298" s="68"/>
      <c r="K298" s="69"/>
      <c r="L298" s="69"/>
    </row>
    <row r="299" spans="1:12" x14ac:dyDescent="0.2">
      <c r="A299" s="56" t="s">
        <v>343</v>
      </c>
      <c r="B299" s="74"/>
      <c r="C299" s="58"/>
      <c r="D299" s="150"/>
      <c r="E299" s="164"/>
      <c r="F299" s="58"/>
      <c r="G299" s="69"/>
      <c r="H299" s="69"/>
      <c r="I299" s="69"/>
      <c r="J299" s="69"/>
      <c r="K299" s="69"/>
      <c r="L299" s="69"/>
    </row>
    <row r="300" spans="1:12" x14ac:dyDescent="0.2">
      <c r="A300" s="56" t="s">
        <v>344</v>
      </c>
      <c r="B300" s="74"/>
      <c r="C300" s="58"/>
      <c r="D300" s="150"/>
      <c r="E300" s="164"/>
      <c r="F300" s="58"/>
      <c r="G300" s="69"/>
      <c r="H300" s="69"/>
      <c r="I300" s="69"/>
      <c r="J300" s="69"/>
      <c r="K300" s="69"/>
      <c r="L300" s="69"/>
    </row>
    <row r="301" spans="1:12" x14ac:dyDescent="0.2">
      <c r="A301" s="56" t="s">
        <v>345</v>
      </c>
      <c r="B301" s="74"/>
      <c r="C301" s="58"/>
      <c r="D301" s="165"/>
      <c r="E301" s="166"/>
      <c r="F301" s="58"/>
      <c r="G301" s="69"/>
      <c r="H301" s="69"/>
      <c r="I301" s="69"/>
      <c r="J301" s="69"/>
      <c r="K301" s="69"/>
      <c r="L301" s="69"/>
    </row>
    <row r="302" spans="1:12" x14ac:dyDescent="0.2">
      <c r="A302" s="55"/>
      <c r="B302" s="55"/>
      <c r="D302" s="55"/>
      <c r="E302" s="55"/>
      <c r="F302" s="71"/>
      <c r="G302" s="69"/>
      <c r="H302" s="69"/>
      <c r="I302" s="69"/>
      <c r="J302" s="69"/>
      <c r="K302" s="69"/>
      <c r="L302" s="69"/>
    </row>
    <row r="303" spans="1:12" x14ac:dyDescent="0.2">
      <c r="A303" s="77" t="s">
        <v>346</v>
      </c>
      <c r="B303" s="78" t="str">
        <f>VLOOKUP(B290,calendario,5)</f>
        <v>Nutrie Assassine</v>
      </c>
      <c r="C303" s="79"/>
      <c r="D303" s="77" t="s">
        <v>347</v>
      </c>
      <c r="E303" s="78" t="str">
        <f>VLOOKUP(B290,calendario,6)</f>
        <v>Poland Ladies</v>
      </c>
      <c r="F303" s="6"/>
      <c r="G303" s="69"/>
      <c r="H303" s="69"/>
      <c r="I303" s="69"/>
      <c r="J303" s="69"/>
      <c r="K303" s="69"/>
      <c r="L303" s="69"/>
    </row>
    <row r="304" spans="1:12" x14ac:dyDescent="0.2">
      <c r="A304" s="56" t="s">
        <v>348</v>
      </c>
      <c r="B304" s="56" t="s">
        <v>349</v>
      </c>
      <c r="C304" s="73"/>
      <c r="D304" s="56" t="s">
        <v>348</v>
      </c>
      <c r="E304" s="56" t="s">
        <v>349</v>
      </c>
      <c r="F304" s="80"/>
      <c r="G304" s="69"/>
      <c r="H304" s="69"/>
      <c r="I304" s="69"/>
      <c r="J304" s="69"/>
      <c r="K304" s="69"/>
      <c r="L304" s="69"/>
    </row>
    <row r="305" spans="1:12" x14ac:dyDescent="0.2">
      <c r="A305" s="81">
        <f>VLOOKUP(B303,squadre,3,FALSE)</f>
        <v>7</v>
      </c>
      <c r="B305" s="70" t="str">
        <f>VLOOKUP(B303,squadre,4,FALSE)</f>
        <v>martina scardilli</v>
      </c>
      <c r="C305" s="69"/>
      <c r="D305" s="81">
        <f>VLOOKUP(E303,squadre,3,FALSE)</f>
        <v>1</v>
      </c>
      <c r="E305" s="70" t="str">
        <f>VLOOKUP(E303,squadre,4,FALSE)</f>
        <v>SACHMERDA KLAUDIA</v>
      </c>
      <c r="F305" s="58"/>
      <c r="G305" s="69"/>
      <c r="H305" s="69"/>
      <c r="I305" s="69"/>
      <c r="J305" s="69"/>
      <c r="K305" s="69"/>
      <c r="L305" s="69"/>
    </row>
    <row r="306" spans="1:12" x14ac:dyDescent="0.2">
      <c r="A306" s="81">
        <f>VLOOKUP(B303,squadre,5,FALSE)</f>
        <v>0</v>
      </c>
      <c r="B306" s="70" t="str">
        <f>VLOOKUP(B303,squadre,6,FALSE)</f>
        <v>davide ruggeri</v>
      </c>
      <c r="C306" s="69"/>
      <c r="D306" s="81">
        <f>VLOOKUP(E303,squadre,5,FALSE)</f>
        <v>2</v>
      </c>
      <c r="E306" s="70" t="str">
        <f>VLOOKUP(E303,squadre,6,FALSE)</f>
        <v>PACYGA MONIKA</v>
      </c>
      <c r="F306" s="58"/>
      <c r="G306" s="69"/>
      <c r="H306" s="69"/>
      <c r="I306" s="69"/>
      <c r="J306" s="69"/>
      <c r="K306" s="69"/>
      <c r="L306" s="69"/>
    </row>
    <row r="307" spans="1:12" x14ac:dyDescent="0.2">
      <c r="A307" s="81">
        <f>VLOOKUP(B303,squadre,7,FALSE)</f>
        <v>0</v>
      </c>
      <c r="B307" s="70" t="str">
        <f>VLOOKUP(B303,squadre,8,FALSE)</f>
        <v>nicola medici</v>
      </c>
      <c r="C307" s="69"/>
      <c r="D307" s="81">
        <f>VLOOKUP(E303,squadre,7,FALSE)</f>
        <v>3</v>
      </c>
      <c r="E307" s="70" t="str">
        <f>VLOOKUP(E303,squadre,8,FALSE)</f>
        <v>PILARZ SANDRA</v>
      </c>
      <c r="F307" s="58"/>
      <c r="G307" s="69"/>
      <c r="H307" s="69"/>
      <c r="I307" s="69"/>
      <c r="J307" s="69"/>
      <c r="K307" s="69"/>
      <c r="L307" s="69"/>
    </row>
    <row r="308" spans="1:12" x14ac:dyDescent="0.2">
      <c r="A308" s="81">
        <f>VLOOKUP(B303,squadre,9,FALSE)</f>
        <v>0</v>
      </c>
      <c r="B308" s="70" t="str">
        <f>VLOOKUP(B303,squadre,10,FALSE)</f>
        <v>mauro bevilacqua</v>
      </c>
      <c r="C308" s="69"/>
      <c r="D308" s="81">
        <f>VLOOKUP(E303,squadre,9,FALSE)</f>
        <v>4</v>
      </c>
      <c r="E308" s="70" t="str">
        <f>VLOOKUP(E303,squadre,10,FALSE)</f>
        <v>KALINA KATARZYNA</v>
      </c>
      <c r="F308" s="58"/>
      <c r="G308" s="69"/>
      <c r="H308" s="69"/>
      <c r="I308" s="69"/>
      <c r="J308" s="69"/>
      <c r="K308" s="69"/>
      <c r="L308" s="69"/>
    </row>
    <row r="309" spans="1:12" x14ac:dyDescent="0.2">
      <c r="A309" s="81">
        <f>VLOOKUP(B303,squadre,11,FALSE)</f>
        <v>0</v>
      </c>
      <c r="B309" s="70" t="str">
        <f>VLOOKUP(B303,squadre,12,FALSE)</f>
        <v>uccellari</v>
      </c>
      <c r="C309" s="69"/>
      <c r="D309" s="81">
        <f>VLOOKUP(E303,squadre,11,FALSE)</f>
        <v>5</v>
      </c>
      <c r="E309" s="70" t="str">
        <f>VLOOKUP(E303,squadre,12,FALSE)</f>
        <v>TYROWICZ JUSTYNA</v>
      </c>
      <c r="F309" s="58"/>
      <c r="G309" s="69"/>
      <c r="H309" s="69"/>
      <c r="I309" s="69"/>
      <c r="J309" s="69"/>
      <c r="K309" s="69"/>
      <c r="L309" s="69"/>
    </row>
    <row r="310" spans="1:12" x14ac:dyDescent="0.2">
      <c r="A310" s="81">
        <f>VLOOKUP(B303,squadre,13,FALSE)</f>
        <v>0</v>
      </c>
      <c r="B310" s="70" t="str">
        <f>VLOOKUP(B303,squadre,14,FALSE)</f>
        <v>roberto martis</v>
      </c>
      <c r="C310" s="69"/>
      <c r="D310" s="81">
        <f>VLOOKUP(E303,squadre,13,FALSE)</f>
        <v>6</v>
      </c>
      <c r="E310" s="70" t="str">
        <f>VLOOKUP(E303,squadre,14,FALSE)</f>
        <v>MADEJ MARLENA</v>
      </c>
      <c r="F310" s="58"/>
      <c r="G310" s="69"/>
      <c r="H310" s="69"/>
      <c r="I310" s="69"/>
      <c r="J310" s="69"/>
      <c r="K310" s="69"/>
      <c r="L310" s="69"/>
    </row>
    <row r="311" spans="1:12" x14ac:dyDescent="0.2">
      <c r="A311" s="81">
        <f>VLOOKUP(B303,squadre,15,FALSE)</f>
        <v>0</v>
      </c>
      <c r="B311" s="70">
        <f>VLOOKUP(B303,squadre,16,FALSE)</f>
        <v>0</v>
      </c>
      <c r="C311" s="69"/>
      <c r="D311" s="81">
        <f>VLOOKUP(E303,squadre,15,FALSE)</f>
        <v>7</v>
      </c>
      <c r="E311" s="70" t="str">
        <f>VLOOKUP(E303,squadre,16,FALSE)</f>
        <v>KULAS MONIKA</v>
      </c>
      <c r="F311" s="58"/>
      <c r="G311" s="69"/>
      <c r="H311" s="69"/>
      <c r="I311" s="69"/>
      <c r="J311" s="69"/>
      <c r="K311" s="69"/>
      <c r="L311" s="69"/>
    </row>
    <row r="312" spans="1:12" x14ac:dyDescent="0.2">
      <c r="A312" s="81">
        <f>VLOOKUP(B303,squadre,17,FALSE)</f>
        <v>0</v>
      </c>
      <c r="B312" s="70">
        <f>VLOOKUP(B303,squadre,18,FALSE)</f>
        <v>0</v>
      </c>
      <c r="C312" s="69"/>
      <c r="D312" s="81">
        <f>VLOOKUP(E303,squadre,17,FALSE)</f>
        <v>8</v>
      </c>
      <c r="E312" s="70" t="str">
        <f>VLOOKUP(E303,squadre,18,FALSE)</f>
        <v>JASIUKIEWICZ WERONIKA</v>
      </c>
      <c r="F312" s="58"/>
      <c r="G312" s="69"/>
      <c r="H312" s="69"/>
      <c r="I312" s="69"/>
      <c r="J312" s="69"/>
      <c r="K312" s="69"/>
      <c r="L312" s="69"/>
    </row>
    <row r="313" spans="1:12" x14ac:dyDescent="0.2">
      <c r="A313" s="81">
        <f>VLOOKUP(B303,squadre,19,FALSE)</f>
        <v>0</v>
      </c>
      <c r="B313" s="70">
        <f>VLOOKUP(B303,squadre,20,FALSE)</f>
        <v>0</v>
      </c>
      <c r="C313" s="69"/>
      <c r="D313" s="81">
        <f>VLOOKUP(E303,squadre,19,FALSE)</f>
        <v>0</v>
      </c>
      <c r="E313" s="70">
        <f>VLOOKUP(E303,squadre,20,FALSE)</f>
        <v>0</v>
      </c>
      <c r="F313" s="58"/>
      <c r="G313" s="69"/>
      <c r="H313" s="69"/>
      <c r="I313" s="69"/>
      <c r="J313" s="69"/>
      <c r="K313" s="69"/>
      <c r="L313" s="69"/>
    </row>
    <row r="314" spans="1:12" x14ac:dyDescent="0.2">
      <c r="A314" s="81">
        <f>VLOOKUP(B303,squadre,21,FALSE)</f>
        <v>0</v>
      </c>
      <c r="B314" s="70">
        <f>VLOOKUP(B303,squadre,22,FALSE)</f>
        <v>0</v>
      </c>
      <c r="C314" s="69"/>
      <c r="D314" s="81">
        <f>VLOOKUP(E303,squadre,21,FALSE)</f>
        <v>0</v>
      </c>
      <c r="E314" s="70">
        <f>VLOOKUP(E303,squadre,22,FALSE)</f>
        <v>0</v>
      </c>
      <c r="F314" s="58"/>
      <c r="G314" s="69"/>
      <c r="H314" s="69"/>
      <c r="I314" s="69"/>
      <c r="J314" s="69"/>
      <c r="K314" s="69"/>
      <c r="L314" s="69"/>
    </row>
    <row r="315" spans="1:12" x14ac:dyDescent="0.2">
      <c r="A315" s="83"/>
      <c r="B315" s="74"/>
      <c r="C315" s="69"/>
      <c r="D315" s="83"/>
      <c r="E315" s="74"/>
      <c r="F315" s="58"/>
      <c r="G315" s="69"/>
      <c r="H315" s="69"/>
      <c r="I315" s="69"/>
      <c r="J315" s="69"/>
      <c r="K315" s="69"/>
      <c r="L315" s="69"/>
    </row>
    <row r="316" spans="1:12" x14ac:dyDescent="0.2">
      <c r="A316" s="55"/>
      <c r="B316" s="55"/>
      <c r="C316" s="55"/>
      <c r="D316" s="55"/>
      <c r="E316" s="55"/>
      <c r="F316" s="71"/>
      <c r="G316" s="69"/>
      <c r="H316" s="69"/>
      <c r="I316" s="69"/>
      <c r="J316" s="69"/>
      <c r="K316" s="69"/>
      <c r="L316" s="69"/>
    </row>
    <row r="317" spans="1:12" x14ac:dyDescent="0.2">
      <c r="A317" s="77" t="s">
        <v>352</v>
      </c>
      <c r="B317" s="78" t="str">
        <f>B303</f>
        <v>Nutrie Assassine</v>
      </c>
      <c r="C317" s="84"/>
      <c r="D317" s="84"/>
      <c r="E317" s="78" t="str">
        <f>E303</f>
        <v>Poland Ladies</v>
      </c>
      <c r="F317" s="71"/>
      <c r="G317" s="69"/>
      <c r="H317" s="69"/>
      <c r="I317" s="69"/>
      <c r="J317" s="69"/>
      <c r="K317" s="69"/>
      <c r="L317" s="69"/>
    </row>
    <row r="318" spans="1:12" x14ac:dyDescent="0.2">
      <c r="A318" s="56" t="s">
        <v>353</v>
      </c>
      <c r="B318" s="68"/>
      <c r="C318" s="14"/>
      <c r="D318" s="71"/>
      <c r="E318" s="68"/>
      <c r="F318" s="58"/>
      <c r="G318" s="69"/>
      <c r="H318" s="69"/>
      <c r="I318" s="69"/>
      <c r="J318" s="69"/>
      <c r="K318" s="69"/>
      <c r="L318" s="69"/>
    </row>
    <row r="319" spans="1:12" x14ac:dyDescent="0.2">
      <c r="A319" s="56" t="s">
        <v>354</v>
      </c>
      <c r="B319" s="68"/>
      <c r="C319" s="14"/>
      <c r="D319" s="71"/>
      <c r="E319" s="68"/>
      <c r="F319" s="58"/>
      <c r="G319" s="69"/>
      <c r="H319" s="69"/>
      <c r="I319" s="69"/>
      <c r="J319" s="69"/>
      <c r="K319" s="69"/>
      <c r="L319" s="69"/>
    </row>
    <row r="320" spans="1:12" x14ac:dyDescent="0.2">
      <c r="A320" s="56" t="s">
        <v>355</v>
      </c>
      <c r="B320" s="69"/>
      <c r="C320" s="14"/>
      <c r="D320" s="71"/>
      <c r="E320" s="69"/>
      <c r="F320" s="58"/>
      <c r="G320" s="69"/>
      <c r="H320" s="69"/>
      <c r="I320" s="69"/>
      <c r="J320" s="69"/>
      <c r="K320" s="69"/>
      <c r="L320" s="69"/>
    </row>
    <row r="321" spans="1:12" x14ac:dyDescent="0.2">
      <c r="A321" s="56" t="s">
        <v>356</v>
      </c>
      <c r="B321" s="69"/>
      <c r="C321" s="14"/>
      <c r="D321" s="71"/>
      <c r="E321" s="69"/>
      <c r="F321" s="58"/>
      <c r="G321" s="69"/>
      <c r="H321" s="69"/>
      <c r="I321" s="69"/>
      <c r="J321" s="69"/>
      <c r="K321" s="69"/>
      <c r="L321" s="69"/>
    </row>
    <row r="322" spans="1:12" ht="15.75" x14ac:dyDescent="0.25">
      <c r="A322" s="85" t="s">
        <v>357</v>
      </c>
      <c r="B322" s="86">
        <v>7</v>
      </c>
      <c r="C322" s="87"/>
      <c r="D322" s="88"/>
      <c r="E322" s="86">
        <v>6</v>
      </c>
      <c r="F322" s="58"/>
      <c r="G322" s="69"/>
      <c r="H322" s="69"/>
      <c r="I322" s="69"/>
      <c r="J322" s="69"/>
      <c r="K322" s="69"/>
      <c r="L322" s="69"/>
    </row>
    <row r="323" spans="1:12" x14ac:dyDescent="0.2">
      <c r="A323" s="89"/>
      <c r="B323" s="8"/>
      <c r="E323" s="55"/>
      <c r="F323" s="71"/>
      <c r="G323" s="69"/>
      <c r="H323" s="69"/>
      <c r="I323" s="69"/>
      <c r="J323" s="69"/>
      <c r="K323" s="69"/>
      <c r="L323" s="69"/>
    </row>
    <row r="324" spans="1:12" x14ac:dyDescent="0.2">
      <c r="A324" s="56" t="s">
        <v>358</v>
      </c>
      <c r="B324" s="68"/>
      <c r="C324" s="14"/>
      <c r="F324" s="71"/>
      <c r="G324" s="69"/>
      <c r="H324" s="69"/>
      <c r="I324" s="69"/>
      <c r="J324" s="69"/>
      <c r="K324" s="69"/>
      <c r="L324" s="69"/>
    </row>
    <row r="325" spans="1:12" x14ac:dyDescent="0.2">
      <c r="A325" s="55"/>
      <c r="B325" s="55"/>
      <c r="G325" s="55"/>
      <c r="H325" s="55"/>
      <c r="I325" s="55"/>
      <c r="J325" s="55"/>
      <c r="K325" s="55"/>
      <c r="L325" s="55"/>
    </row>
    <row r="326" spans="1:12" x14ac:dyDescent="0.2">
      <c r="A326" s="28" t="s">
        <v>341</v>
      </c>
      <c r="B326" s="3"/>
      <c r="D326" s="28" t="s">
        <v>342</v>
      </c>
      <c r="E326" s="3"/>
      <c r="G326" s="28" t="s">
        <v>359</v>
      </c>
      <c r="H326" s="3"/>
      <c r="K326" s="28" t="s">
        <v>360</v>
      </c>
      <c r="L326" s="3"/>
    </row>
    <row r="327" spans="1:12" x14ac:dyDescent="0.2">
      <c r="B327" s="55"/>
      <c r="E327" s="55"/>
      <c r="H327" s="55"/>
      <c r="L327" s="55"/>
    </row>
    <row r="328" spans="1:12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45" x14ac:dyDescent="0.6">
      <c r="A329" s="170" t="s">
        <v>331</v>
      </c>
      <c r="B329" s="160"/>
      <c r="C329" s="160"/>
      <c r="D329" s="160"/>
      <c r="E329" s="160"/>
      <c r="F329" s="52" t="s">
        <v>332</v>
      </c>
      <c r="G329" s="53"/>
      <c r="H329" s="53"/>
      <c r="I329" s="53"/>
      <c r="J329" s="53"/>
      <c r="K329" s="169" t="s">
        <v>333</v>
      </c>
      <c r="L329" s="160"/>
    </row>
    <row r="330" spans="1:12" x14ac:dyDescent="0.2">
      <c r="A330" s="8"/>
      <c r="B330" s="8"/>
      <c r="C330" s="55"/>
      <c r="D330" s="8"/>
      <c r="E330" s="8"/>
      <c r="F330" s="55"/>
      <c r="G330" s="8"/>
      <c r="H330" s="8"/>
      <c r="I330" s="8"/>
      <c r="J330" s="8"/>
      <c r="K330" s="8"/>
      <c r="L330" s="8"/>
    </row>
    <row r="331" spans="1:12" x14ac:dyDescent="0.2">
      <c r="A331" s="56" t="s">
        <v>19</v>
      </c>
      <c r="B331" s="90">
        <f>B290+4</f>
        <v>35</v>
      </c>
      <c r="C331" s="58"/>
      <c r="D331" s="167" t="s">
        <v>334</v>
      </c>
      <c r="E331" s="168"/>
      <c r="F331" s="60">
        <f>B331</f>
        <v>35</v>
      </c>
      <c r="G331" s="61" t="s">
        <v>335</v>
      </c>
      <c r="H331" s="62">
        <f>B344</f>
        <v>0</v>
      </c>
      <c r="I331" s="167" t="s">
        <v>336</v>
      </c>
      <c r="J331" s="168"/>
      <c r="K331" s="62">
        <f>E344</f>
        <v>0</v>
      </c>
      <c r="L331" s="61" t="s">
        <v>65</v>
      </c>
    </row>
    <row r="332" spans="1:12" x14ac:dyDescent="0.2">
      <c r="A332" s="56" t="s">
        <v>337</v>
      </c>
      <c r="B332" s="133">
        <f>VLOOKUP(FLOOR(B331/4,1)*4+1,calendario,2)</f>
        <v>0.66666666666666696</v>
      </c>
      <c r="C332" s="58"/>
      <c r="D332" s="162"/>
      <c r="E332" s="163"/>
      <c r="F332" s="58"/>
      <c r="G332" s="68"/>
      <c r="H332" s="69"/>
      <c r="I332" s="68"/>
      <c r="J332" s="68"/>
      <c r="K332" s="68"/>
      <c r="L332" s="69"/>
    </row>
    <row r="333" spans="1:12" x14ac:dyDescent="0.2">
      <c r="A333" s="56" t="s">
        <v>338</v>
      </c>
      <c r="B333" s="70">
        <f>VLOOKUP(B331,calendario,3)</f>
        <v>3</v>
      </c>
      <c r="C333" s="58"/>
      <c r="D333" s="150"/>
      <c r="E333" s="164"/>
      <c r="F333" s="58"/>
      <c r="G333" s="68"/>
      <c r="H333" s="69"/>
      <c r="I333" s="68"/>
      <c r="J333" s="68"/>
      <c r="K333" s="68"/>
      <c r="L333" s="69"/>
    </row>
    <row r="334" spans="1:12" x14ac:dyDescent="0.2">
      <c r="A334" s="56" t="s">
        <v>36</v>
      </c>
      <c r="B334" s="70" t="e">
        <f>VLOOKUP(B344,squadre,2,FALSE)</f>
        <v>#N/A</v>
      </c>
      <c r="C334" s="58"/>
      <c r="D334" s="150"/>
      <c r="E334" s="164"/>
      <c r="F334" s="58"/>
      <c r="G334" s="68"/>
      <c r="H334" s="68"/>
      <c r="I334" s="68"/>
      <c r="J334" s="68"/>
      <c r="K334" s="69"/>
      <c r="L334" s="69"/>
    </row>
    <row r="335" spans="1:12" x14ac:dyDescent="0.2">
      <c r="A335" s="56" t="s">
        <v>340</v>
      </c>
      <c r="B335" s="72">
        <v>42833</v>
      </c>
      <c r="C335" s="58"/>
      <c r="D335" s="150"/>
      <c r="E335" s="164"/>
      <c r="F335" s="58"/>
      <c r="G335" s="69"/>
      <c r="H335" s="69"/>
      <c r="I335" s="69"/>
      <c r="J335" s="69"/>
      <c r="K335" s="69"/>
      <c r="L335" s="69"/>
    </row>
    <row r="336" spans="1:12" x14ac:dyDescent="0.2">
      <c r="A336" s="73"/>
      <c r="B336" s="74"/>
      <c r="C336" s="58"/>
      <c r="D336" s="150"/>
      <c r="E336" s="164"/>
      <c r="F336" s="58"/>
      <c r="G336" s="68"/>
      <c r="H336" s="69"/>
      <c r="I336" s="68"/>
      <c r="J336" s="68"/>
      <c r="K336" s="68"/>
      <c r="L336" s="68"/>
    </row>
    <row r="337" spans="1:12" x14ac:dyDescent="0.2">
      <c r="A337" s="56" t="s">
        <v>341</v>
      </c>
      <c r="B337" s="75">
        <f>VLOOKUP(B331,calendario,9)</f>
        <v>0</v>
      </c>
      <c r="C337" s="58"/>
      <c r="D337" s="150"/>
      <c r="E337" s="164"/>
      <c r="F337" s="58"/>
      <c r="G337" s="68"/>
      <c r="H337" s="68"/>
      <c r="I337" s="68"/>
      <c r="J337" s="68"/>
      <c r="K337" s="69"/>
      <c r="L337" s="69"/>
    </row>
    <row r="338" spans="1:12" x14ac:dyDescent="0.2">
      <c r="A338" s="56" t="s">
        <v>342</v>
      </c>
      <c r="B338" s="74"/>
      <c r="C338" s="58"/>
      <c r="D338" s="150"/>
      <c r="E338" s="164"/>
      <c r="F338" s="58"/>
      <c r="G338" s="68"/>
      <c r="H338" s="69"/>
      <c r="I338" s="68"/>
      <c r="J338" s="68"/>
      <c r="K338" s="68"/>
      <c r="L338" s="69"/>
    </row>
    <row r="339" spans="1:12" x14ac:dyDescent="0.2">
      <c r="A339" s="73"/>
      <c r="B339" s="74"/>
      <c r="C339" s="58"/>
      <c r="D339" s="150"/>
      <c r="E339" s="164"/>
      <c r="F339" s="58"/>
      <c r="G339" s="68"/>
      <c r="H339" s="68"/>
      <c r="I339" s="68"/>
      <c r="J339" s="68"/>
      <c r="K339" s="69"/>
      <c r="L339" s="69"/>
    </row>
    <row r="340" spans="1:12" x14ac:dyDescent="0.2">
      <c r="A340" s="56" t="s">
        <v>343</v>
      </c>
      <c r="B340" s="74"/>
      <c r="C340" s="58"/>
      <c r="D340" s="150"/>
      <c r="E340" s="164"/>
      <c r="F340" s="58"/>
      <c r="G340" s="69"/>
      <c r="H340" s="69"/>
      <c r="I340" s="69"/>
      <c r="J340" s="69"/>
      <c r="K340" s="69"/>
      <c r="L340" s="69"/>
    </row>
    <row r="341" spans="1:12" x14ac:dyDescent="0.2">
      <c r="A341" s="56" t="s">
        <v>344</v>
      </c>
      <c r="B341" s="74"/>
      <c r="C341" s="58"/>
      <c r="D341" s="150"/>
      <c r="E341" s="164"/>
      <c r="F341" s="58"/>
      <c r="G341" s="69"/>
      <c r="H341" s="69"/>
      <c r="I341" s="69"/>
      <c r="J341" s="69"/>
      <c r="K341" s="69"/>
      <c r="L341" s="69"/>
    </row>
    <row r="342" spans="1:12" x14ac:dyDescent="0.2">
      <c r="A342" s="56" t="s">
        <v>345</v>
      </c>
      <c r="B342" s="74"/>
      <c r="C342" s="58"/>
      <c r="D342" s="165"/>
      <c r="E342" s="166"/>
      <c r="F342" s="58"/>
      <c r="G342" s="69"/>
      <c r="H342" s="69"/>
      <c r="I342" s="69"/>
      <c r="J342" s="69"/>
      <c r="K342" s="69"/>
      <c r="L342" s="69"/>
    </row>
    <row r="343" spans="1:12" x14ac:dyDescent="0.2">
      <c r="A343" s="55"/>
      <c r="B343" s="55"/>
      <c r="D343" s="55"/>
      <c r="E343" s="55"/>
      <c r="F343" s="71"/>
      <c r="G343" s="69"/>
      <c r="H343" s="69"/>
      <c r="I343" s="69"/>
      <c r="J343" s="69"/>
      <c r="K343" s="69"/>
      <c r="L343" s="69"/>
    </row>
    <row r="344" spans="1:12" x14ac:dyDescent="0.2">
      <c r="A344" s="77" t="s">
        <v>346</v>
      </c>
      <c r="B344" s="78">
        <f>VLOOKUP(B331,calendario,5)</f>
        <v>0</v>
      </c>
      <c r="C344" s="79"/>
      <c r="D344" s="77" t="s">
        <v>347</v>
      </c>
      <c r="E344" s="78">
        <f>VLOOKUP(B331,calendario,6)</f>
        <v>0</v>
      </c>
      <c r="F344" s="6"/>
      <c r="G344" s="69"/>
      <c r="H344" s="69"/>
      <c r="I344" s="69"/>
      <c r="J344" s="69"/>
      <c r="K344" s="69"/>
      <c r="L344" s="69"/>
    </row>
    <row r="345" spans="1:12" x14ac:dyDescent="0.2">
      <c r="A345" s="56" t="s">
        <v>348</v>
      </c>
      <c r="B345" s="56" t="s">
        <v>349</v>
      </c>
      <c r="C345" s="73"/>
      <c r="D345" s="56" t="s">
        <v>348</v>
      </c>
      <c r="E345" s="56" t="s">
        <v>349</v>
      </c>
      <c r="F345" s="80"/>
      <c r="G345" s="69"/>
      <c r="H345" s="69"/>
      <c r="I345" s="69"/>
      <c r="J345" s="69"/>
      <c r="K345" s="69"/>
      <c r="L345" s="69"/>
    </row>
    <row r="346" spans="1:12" x14ac:dyDescent="0.2">
      <c r="A346" s="81" t="e">
        <f>VLOOKUP(B344,squadre,3,FALSE)</f>
        <v>#N/A</v>
      </c>
      <c r="B346" s="70" t="e">
        <f>VLOOKUP(B344,squadre,4,FALSE)</f>
        <v>#N/A</v>
      </c>
      <c r="C346" s="69"/>
      <c r="D346" s="81" t="e">
        <f>VLOOKUP(E344,squadre,3,FALSE)</f>
        <v>#N/A</v>
      </c>
      <c r="E346" s="70" t="e">
        <f>VLOOKUP(E344,squadre,4,FALSE)</f>
        <v>#N/A</v>
      </c>
      <c r="F346" s="58"/>
      <c r="G346" s="69"/>
      <c r="H346" s="69"/>
      <c r="I346" s="69"/>
      <c r="J346" s="69"/>
      <c r="K346" s="69"/>
      <c r="L346" s="69"/>
    </row>
    <row r="347" spans="1:12" x14ac:dyDescent="0.2">
      <c r="A347" s="81" t="e">
        <f>VLOOKUP(B344,squadre,5,FALSE)</f>
        <v>#N/A</v>
      </c>
      <c r="B347" s="70" t="e">
        <f>VLOOKUP(B344,squadre,6,FALSE)</f>
        <v>#N/A</v>
      </c>
      <c r="C347" s="69"/>
      <c r="D347" s="81" t="e">
        <f>VLOOKUP(E344,squadre,5,FALSE)</f>
        <v>#N/A</v>
      </c>
      <c r="E347" s="70" t="e">
        <f>VLOOKUP(E344,squadre,6,FALSE)</f>
        <v>#N/A</v>
      </c>
      <c r="F347" s="58"/>
      <c r="G347" s="69"/>
      <c r="H347" s="69"/>
      <c r="I347" s="69"/>
      <c r="J347" s="69"/>
      <c r="K347" s="69"/>
      <c r="L347" s="69"/>
    </row>
    <row r="348" spans="1:12" x14ac:dyDescent="0.2">
      <c r="A348" s="81" t="e">
        <f>VLOOKUP(B344,squadre,7,FALSE)</f>
        <v>#N/A</v>
      </c>
      <c r="B348" s="70" t="e">
        <f>VLOOKUP(B344,squadre,8,FALSE)</f>
        <v>#N/A</v>
      </c>
      <c r="C348" s="69"/>
      <c r="D348" s="81" t="e">
        <f>VLOOKUP(E344,squadre,7,FALSE)</f>
        <v>#N/A</v>
      </c>
      <c r="E348" s="70" t="e">
        <f>VLOOKUP(E344,squadre,8,FALSE)</f>
        <v>#N/A</v>
      </c>
      <c r="F348" s="58"/>
      <c r="G348" s="69"/>
      <c r="H348" s="69"/>
      <c r="I348" s="69"/>
      <c r="J348" s="69"/>
      <c r="K348" s="69"/>
      <c r="L348" s="69"/>
    </row>
    <row r="349" spans="1:12" x14ac:dyDescent="0.2">
      <c r="A349" s="81" t="e">
        <f>VLOOKUP(B344,squadre,9,FALSE)</f>
        <v>#N/A</v>
      </c>
      <c r="B349" s="70" t="e">
        <f>VLOOKUP(B344,squadre,10,FALSE)</f>
        <v>#N/A</v>
      </c>
      <c r="C349" s="69"/>
      <c r="D349" s="81" t="e">
        <f>VLOOKUP(E344,squadre,9,FALSE)</f>
        <v>#N/A</v>
      </c>
      <c r="E349" s="70" t="e">
        <f>VLOOKUP(E344,squadre,10,FALSE)</f>
        <v>#N/A</v>
      </c>
      <c r="F349" s="58"/>
      <c r="G349" s="69"/>
      <c r="H349" s="69"/>
      <c r="I349" s="69"/>
      <c r="J349" s="69"/>
      <c r="K349" s="69"/>
      <c r="L349" s="69"/>
    </row>
    <row r="350" spans="1:12" x14ac:dyDescent="0.2">
      <c r="A350" s="81" t="e">
        <f>VLOOKUP(B344,squadre,11,FALSE)</f>
        <v>#N/A</v>
      </c>
      <c r="B350" s="70" t="e">
        <f>VLOOKUP(B344,squadre,12,FALSE)</f>
        <v>#N/A</v>
      </c>
      <c r="C350" s="69"/>
      <c r="D350" s="81" t="e">
        <f>VLOOKUP(E344,squadre,11,FALSE)</f>
        <v>#N/A</v>
      </c>
      <c r="E350" s="70" t="e">
        <f>VLOOKUP(E344,squadre,12,FALSE)</f>
        <v>#N/A</v>
      </c>
      <c r="F350" s="58"/>
      <c r="G350" s="69"/>
      <c r="H350" s="69"/>
      <c r="I350" s="69"/>
      <c r="J350" s="69"/>
      <c r="K350" s="69"/>
      <c r="L350" s="69"/>
    </row>
    <row r="351" spans="1:12" x14ac:dyDescent="0.2">
      <c r="A351" s="81" t="e">
        <f>VLOOKUP(B344,squadre,13,FALSE)</f>
        <v>#N/A</v>
      </c>
      <c r="B351" s="70" t="e">
        <f>VLOOKUP(B344,squadre,14,FALSE)</f>
        <v>#N/A</v>
      </c>
      <c r="C351" s="69"/>
      <c r="D351" s="81" t="e">
        <f>VLOOKUP(E344,squadre,13,FALSE)</f>
        <v>#N/A</v>
      </c>
      <c r="E351" s="70" t="e">
        <f>VLOOKUP(E344,squadre,14,FALSE)</f>
        <v>#N/A</v>
      </c>
      <c r="F351" s="58"/>
      <c r="G351" s="69"/>
      <c r="H351" s="69"/>
      <c r="I351" s="69"/>
      <c r="J351" s="69"/>
      <c r="K351" s="69"/>
      <c r="L351" s="69"/>
    </row>
    <row r="352" spans="1:12" x14ac:dyDescent="0.2">
      <c r="A352" s="81" t="e">
        <f>VLOOKUP(B344,squadre,15,FALSE)</f>
        <v>#N/A</v>
      </c>
      <c r="B352" s="70" t="e">
        <f>VLOOKUP(B344,squadre,16,FALSE)</f>
        <v>#N/A</v>
      </c>
      <c r="C352" s="69"/>
      <c r="D352" s="81" t="e">
        <f>VLOOKUP(E344,squadre,15,FALSE)</f>
        <v>#N/A</v>
      </c>
      <c r="E352" s="70" t="e">
        <f>VLOOKUP(E344,squadre,16,FALSE)</f>
        <v>#N/A</v>
      </c>
      <c r="F352" s="58"/>
      <c r="G352" s="69"/>
      <c r="H352" s="69"/>
      <c r="I352" s="69"/>
      <c r="J352" s="69"/>
      <c r="K352" s="69"/>
      <c r="L352" s="69"/>
    </row>
    <row r="353" spans="1:12" x14ac:dyDescent="0.2">
      <c r="A353" s="81" t="e">
        <f>VLOOKUP(B344,squadre,17,FALSE)</f>
        <v>#N/A</v>
      </c>
      <c r="B353" s="70" t="e">
        <f>VLOOKUP(B344,squadre,18,FALSE)</f>
        <v>#N/A</v>
      </c>
      <c r="C353" s="69"/>
      <c r="D353" s="81" t="e">
        <f>VLOOKUP(E344,squadre,17,FALSE)</f>
        <v>#N/A</v>
      </c>
      <c r="E353" s="70" t="e">
        <f>VLOOKUP(E344,squadre,18,FALSE)</f>
        <v>#N/A</v>
      </c>
      <c r="F353" s="58"/>
      <c r="G353" s="69"/>
      <c r="H353" s="69"/>
      <c r="I353" s="69"/>
      <c r="J353" s="69"/>
      <c r="K353" s="69"/>
      <c r="L353" s="69"/>
    </row>
    <row r="354" spans="1:12" x14ac:dyDescent="0.2">
      <c r="A354" s="81" t="e">
        <f>VLOOKUP(B344,squadre,19,FALSE)</f>
        <v>#N/A</v>
      </c>
      <c r="B354" s="70" t="e">
        <f>VLOOKUP(B344,squadre,20,FALSE)</f>
        <v>#N/A</v>
      </c>
      <c r="C354" s="69"/>
      <c r="D354" s="81" t="e">
        <f>VLOOKUP(E344,squadre,19,FALSE)</f>
        <v>#N/A</v>
      </c>
      <c r="E354" s="70" t="e">
        <f>VLOOKUP(E344,squadre,20,FALSE)</f>
        <v>#N/A</v>
      </c>
      <c r="F354" s="58"/>
      <c r="G354" s="69"/>
      <c r="H354" s="69"/>
      <c r="I354" s="69"/>
      <c r="J354" s="69"/>
      <c r="K354" s="69"/>
      <c r="L354" s="69"/>
    </row>
    <row r="355" spans="1:12" x14ac:dyDescent="0.2">
      <c r="A355" s="81" t="e">
        <f>VLOOKUP(B344,squadre,21,FALSE)</f>
        <v>#N/A</v>
      </c>
      <c r="B355" s="70" t="e">
        <f>VLOOKUP(B344,squadre,22,FALSE)</f>
        <v>#N/A</v>
      </c>
      <c r="C355" s="69"/>
      <c r="D355" s="81" t="e">
        <f>VLOOKUP(E344,squadre,21,FALSE)</f>
        <v>#N/A</v>
      </c>
      <c r="E355" s="70" t="e">
        <f>VLOOKUP(E344,squadre,22,FALSE)</f>
        <v>#N/A</v>
      </c>
      <c r="F355" s="58"/>
      <c r="G355" s="69"/>
      <c r="H355" s="69"/>
      <c r="I355" s="69"/>
      <c r="J355" s="69"/>
      <c r="K355" s="69"/>
      <c r="L355" s="69"/>
    </row>
    <row r="356" spans="1:12" x14ac:dyDescent="0.2">
      <c r="A356" s="83"/>
      <c r="B356" s="74"/>
      <c r="C356" s="69"/>
      <c r="D356" s="83"/>
      <c r="E356" s="74"/>
      <c r="F356" s="58"/>
      <c r="G356" s="69"/>
      <c r="H356" s="69"/>
      <c r="I356" s="69"/>
      <c r="J356" s="69"/>
      <c r="K356" s="69"/>
      <c r="L356" s="69"/>
    </row>
    <row r="357" spans="1:12" x14ac:dyDescent="0.2">
      <c r="A357" s="55"/>
      <c r="B357" s="55"/>
      <c r="C357" s="55"/>
      <c r="D357" s="55"/>
      <c r="E357" s="55"/>
      <c r="F357" s="71"/>
      <c r="G357" s="69"/>
      <c r="H357" s="69"/>
      <c r="I357" s="69"/>
      <c r="J357" s="69"/>
      <c r="K357" s="69"/>
      <c r="L357" s="69"/>
    </row>
    <row r="358" spans="1:12" x14ac:dyDescent="0.2">
      <c r="A358" s="77" t="s">
        <v>352</v>
      </c>
      <c r="B358" s="78">
        <f>B344</f>
        <v>0</v>
      </c>
      <c r="C358" s="84"/>
      <c r="D358" s="84"/>
      <c r="E358" s="78">
        <f>E344</f>
        <v>0</v>
      </c>
      <c r="F358" s="71"/>
      <c r="G358" s="69"/>
      <c r="H358" s="69"/>
      <c r="I358" s="69"/>
      <c r="J358" s="69"/>
      <c r="K358" s="69"/>
      <c r="L358" s="69"/>
    </row>
    <row r="359" spans="1:12" x14ac:dyDescent="0.2">
      <c r="A359" s="56" t="s">
        <v>353</v>
      </c>
      <c r="B359" s="68"/>
      <c r="C359" s="14"/>
      <c r="D359" s="71"/>
      <c r="E359" s="68"/>
      <c r="F359" s="58"/>
      <c r="G359" s="69"/>
      <c r="H359" s="69"/>
      <c r="I359" s="69"/>
      <c r="J359" s="69"/>
      <c r="K359" s="69"/>
      <c r="L359" s="69"/>
    </row>
    <row r="360" spans="1:12" x14ac:dyDescent="0.2">
      <c r="A360" s="56" t="s">
        <v>354</v>
      </c>
      <c r="B360" s="68"/>
      <c r="C360" s="14"/>
      <c r="D360" s="71"/>
      <c r="E360" s="68"/>
      <c r="F360" s="58"/>
      <c r="G360" s="69"/>
      <c r="H360" s="69"/>
      <c r="I360" s="69"/>
      <c r="J360" s="69"/>
      <c r="K360" s="69"/>
      <c r="L360" s="69"/>
    </row>
    <row r="361" spans="1:12" x14ac:dyDescent="0.2">
      <c r="A361" s="56" t="s">
        <v>355</v>
      </c>
      <c r="B361" s="69"/>
      <c r="C361" s="14"/>
      <c r="D361" s="71"/>
      <c r="E361" s="69"/>
      <c r="F361" s="58"/>
      <c r="G361" s="69"/>
      <c r="H361" s="69"/>
      <c r="I361" s="69"/>
      <c r="J361" s="69"/>
      <c r="K361" s="69"/>
      <c r="L361" s="69"/>
    </row>
    <row r="362" spans="1:12" x14ac:dyDescent="0.2">
      <c r="A362" s="56" t="s">
        <v>356</v>
      </c>
      <c r="B362" s="69"/>
      <c r="C362" s="14"/>
      <c r="D362" s="71"/>
      <c r="E362" s="69"/>
      <c r="F362" s="58"/>
      <c r="G362" s="69"/>
      <c r="H362" s="69"/>
      <c r="I362" s="69"/>
      <c r="J362" s="69"/>
      <c r="K362" s="69"/>
      <c r="L362" s="69"/>
    </row>
    <row r="363" spans="1:12" ht="15.75" x14ac:dyDescent="0.25">
      <c r="A363" s="85" t="s">
        <v>357</v>
      </c>
      <c r="B363" s="86"/>
      <c r="C363" s="87"/>
      <c r="D363" s="88"/>
      <c r="E363" s="86"/>
      <c r="F363" s="58"/>
      <c r="G363" s="69"/>
      <c r="H363" s="69"/>
      <c r="I363" s="69"/>
      <c r="J363" s="69"/>
      <c r="K363" s="69"/>
      <c r="L363" s="69"/>
    </row>
    <row r="364" spans="1:12" x14ac:dyDescent="0.2">
      <c r="A364" s="89"/>
      <c r="B364" s="8"/>
      <c r="E364" s="55"/>
      <c r="F364" s="71"/>
      <c r="G364" s="69"/>
      <c r="H364" s="69"/>
      <c r="I364" s="69"/>
      <c r="J364" s="69"/>
      <c r="K364" s="69"/>
      <c r="L364" s="69"/>
    </row>
    <row r="365" spans="1:12" x14ac:dyDescent="0.2">
      <c r="A365" s="56" t="s">
        <v>358</v>
      </c>
      <c r="B365" s="68"/>
      <c r="C365" s="14"/>
      <c r="F365" s="71"/>
      <c r="G365" s="69"/>
      <c r="H365" s="69"/>
      <c r="I365" s="69"/>
      <c r="J365" s="69"/>
      <c r="K365" s="69"/>
      <c r="L365" s="69"/>
    </row>
    <row r="366" spans="1:12" x14ac:dyDescent="0.2">
      <c r="A366" s="55"/>
      <c r="B366" s="55"/>
      <c r="G366" s="55"/>
      <c r="H366" s="55"/>
      <c r="I366" s="55"/>
      <c r="J366" s="55"/>
      <c r="K366" s="55"/>
      <c r="L366" s="55"/>
    </row>
    <row r="367" spans="1:12" x14ac:dyDescent="0.2">
      <c r="A367" s="28" t="s">
        <v>341</v>
      </c>
      <c r="B367" s="3"/>
      <c r="D367" s="28" t="s">
        <v>342</v>
      </c>
      <c r="E367" s="3"/>
      <c r="G367" s="28" t="s">
        <v>359</v>
      </c>
      <c r="H367" s="3"/>
      <c r="K367" s="28" t="s">
        <v>360</v>
      </c>
      <c r="L367" s="3"/>
    </row>
    <row r="368" spans="1:12" x14ac:dyDescent="0.2">
      <c r="B368" s="55"/>
      <c r="E368" s="55"/>
      <c r="H368" s="55"/>
      <c r="L368" s="55"/>
    </row>
    <row r="369" spans="1:12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45" x14ac:dyDescent="0.6">
      <c r="A370" s="170" t="s">
        <v>331</v>
      </c>
      <c r="B370" s="160"/>
      <c r="C370" s="160"/>
      <c r="D370" s="160"/>
      <c r="E370" s="160"/>
      <c r="F370" s="52" t="s">
        <v>332</v>
      </c>
      <c r="G370" s="53"/>
      <c r="H370" s="53"/>
      <c r="I370" s="53"/>
      <c r="J370" s="53"/>
      <c r="K370" s="169" t="s">
        <v>333</v>
      </c>
      <c r="L370" s="160"/>
    </row>
    <row r="371" spans="1:12" x14ac:dyDescent="0.2">
      <c r="A371" s="8"/>
      <c r="B371" s="8"/>
      <c r="C371" s="55"/>
      <c r="D371" s="8"/>
      <c r="E371" s="8"/>
      <c r="F371" s="55"/>
      <c r="G371" s="8"/>
      <c r="H371" s="8"/>
      <c r="I371" s="8"/>
      <c r="J371" s="8"/>
      <c r="K371" s="8"/>
      <c r="L371" s="8"/>
    </row>
    <row r="372" spans="1:12" x14ac:dyDescent="0.2">
      <c r="A372" s="56" t="s">
        <v>19</v>
      </c>
      <c r="B372" s="90">
        <f>B331+4</f>
        <v>39</v>
      </c>
      <c r="C372" s="58"/>
      <c r="D372" s="167" t="s">
        <v>334</v>
      </c>
      <c r="E372" s="168"/>
      <c r="F372" s="60">
        <f>B372</f>
        <v>39</v>
      </c>
      <c r="G372" s="61" t="s">
        <v>335</v>
      </c>
      <c r="H372" s="62" t="str">
        <f>B385</f>
        <v>C.Rovigo</v>
      </c>
      <c r="I372" s="167" t="s">
        <v>336</v>
      </c>
      <c r="J372" s="168"/>
      <c r="K372" s="62" t="str">
        <f>E385</f>
        <v>Swiss Ladies</v>
      </c>
      <c r="L372" s="61" t="s">
        <v>65</v>
      </c>
    </row>
    <row r="373" spans="1:12" x14ac:dyDescent="0.2">
      <c r="A373" s="56" t="s">
        <v>337</v>
      </c>
      <c r="B373" s="133">
        <f>VLOOKUP(FLOOR(B372/4,1)*4+1,calendario,2)</f>
        <v>0.68750000000000033</v>
      </c>
      <c r="C373" s="58"/>
      <c r="D373" s="162"/>
      <c r="E373" s="163"/>
      <c r="F373" s="58"/>
      <c r="G373" s="68"/>
      <c r="H373" s="69"/>
      <c r="I373" s="68"/>
      <c r="J373" s="68"/>
      <c r="K373" s="68"/>
      <c r="L373" s="69"/>
    </row>
    <row r="374" spans="1:12" x14ac:dyDescent="0.2">
      <c r="A374" s="56" t="s">
        <v>338</v>
      </c>
      <c r="B374" s="70">
        <f>VLOOKUP(B372,calendario,3)</f>
        <v>3</v>
      </c>
      <c r="C374" s="58"/>
      <c r="D374" s="150"/>
      <c r="E374" s="164"/>
      <c r="F374" s="58"/>
      <c r="G374" s="68"/>
      <c r="H374" s="69"/>
      <c r="I374" s="68"/>
      <c r="J374" s="68"/>
      <c r="K374" s="68"/>
      <c r="L374" s="69"/>
    </row>
    <row r="375" spans="1:12" x14ac:dyDescent="0.2">
      <c r="A375" s="56" t="s">
        <v>36</v>
      </c>
      <c r="B375" s="70" t="str">
        <f>VLOOKUP(B385,squadre,2,FALSE)</f>
        <v>2nd Division</v>
      </c>
      <c r="C375" s="58"/>
      <c r="D375" s="150"/>
      <c r="E375" s="164"/>
      <c r="F375" s="58"/>
      <c r="G375" s="68"/>
      <c r="H375" s="68"/>
      <c r="I375" s="68"/>
      <c r="J375" s="68"/>
      <c r="K375" s="69"/>
      <c r="L375" s="69"/>
    </row>
    <row r="376" spans="1:12" x14ac:dyDescent="0.2">
      <c r="A376" s="56" t="s">
        <v>340</v>
      </c>
      <c r="B376" s="72">
        <v>42833</v>
      </c>
      <c r="C376" s="58"/>
      <c r="D376" s="150"/>
      <c r="E376" s="164"/>
      <c r="F376" s="58"/>
      <c r="G376" s="69"/>
      <c r="H376" s="69"/>
      <c r="I376" s="69"/>
      <c r="J376" s="69"/>
      <c r="K376" s="69"/>
      <c r="L376" s="69"/>
    </row>
    <row r="377" spans="1:12" x14ac:dyDescent="0.2">
      <c r="A377" s="73"/>
      <c r="B377" s="74"/>
      <c r="C377" s="58"/>
      <c r="D377" s="150"/>
      <c r="E377" s="164"/>
      <c r="F377" s="58"/>
      <c r="G377" s="68"/>
      <c r="H377" s="69"/>
      <c r="I377" s="68"/>
      <c r="J377" s="68"/>
      <c r="K377" s="68"/>
      <c r="L377" s="68"/>
    </row>
    <row r="378" spans="1:12" x14ac:dyDescent="0.2">
      <c r="A378" s="56" t="s">
        <v>341</v>
      </c>
      <c r="B378" s="75" t="str">
        <f>VLOOKUP(B372,calendario,9)</f>
        <v>K.C. Arenzano</v>
      </c>
      <c r="C378" s="58"/>
      <c r="D378" s="150"/>
      <c r="E378" s="164"/>
      <c r="F378" s="58"/>
      <c r="G378" s="68"/>
      <c r="H378" s="68"/>
      <c r="I378" s="68"/>
      <c r="J378" s="68"/>
      <c r="K378" s="69"/>
      <c r="L378" s="69"/>
    </row>
    <row r="379" spans="1:12" x14ac:dyDescent="0.2">
      <c r="A379" s="56" t="s">
        <v>342</v>
      </c>
      <c r="B379" s="74"/>
      <c r="C379" s="58"/>
      <c r="D379" s="150"/>
      <c r="E379" s="164"/>
      <c r="F379" s="58"/>
      <c r="G379" s="68"/>
      <c r="H379" s="69"/>
      <c r="I379" s="68"/>
      <c r="J379" s="68"/>
      <c r="K379" s="68"/>
      <c r="L379" s="69"/>
    </row>
    <row r="380" spans="1:12" x14ac:dyDescent="0.2">
      <c r="A380" s="73"/>
      <c r="B380" s="74"/>
      <c r="C380" s="58"/>
      <c r="D380" s="150"/>
      <c r="E380" s="164"/>
      <c r="F380" s="58"/>
      <c r="G380" s="68"/>
      <c r="H380" s="68"/>
      <c r="I380" s="68"/>
      <c r="J380" s="68"/>
      <c r="K380" s="69"/>
      <c r="L380" s="69"/>
    </row>
    <row r="381" spans="1:12" x14ac:dyDescent="0.2">
      <c r="A381" s="56" t="s">
        <v>343</v>
      </c>
      <c r="B381" s="74"/>
      <c r="C381" s="58"/>
      <c r="D381" s="150"/>
      <c r="E381" s="164"/>
      <c r="F381" s="58"/>
      <c r="G381" s="69"/>
      <c r="H381" s="69"/>
      <c r="I381" s="69"/>
      <c r="J381" s="69"/>
      <c r="K381" s="69"/>
      <c r="L381" s="69"/>
    </row>
    <row r="382" spans="1:12" x14ac:dyDescent="0.2">
      <c r="A382" s="56" t="s">
        <v>344</v>
      </c>
      <c r="B382" s="74"/>
      <c r="C382" s="58"/>
      <c r="D382" s="150"/>
      <c r="E382" s="164"/>
      <c r="F382" s="58"/>
      <c r="G382" s="69"/>
      <c r="H382" s="69"/>
      <c r="I382" s="69"/>
      <c r="J382" s="69"/>
      <c r="K382" s="69"/>
      <c r="L382" s="69"/>
    </row>
    <row r="383" spans="1:12" x14ac:dyDescent="0.2">
      <c r="A383" s="56" t="s">
        <v>345</v>
      </c>
      <c r="B383" s="74"/>
      <c r="C383" s="58"/>
      <c r="D383" s="165"/>
      <c r="E383" s="166"/>
      <c r="F383" s="58"/>
      <c r="G383" s="69"/>
      <c r="H383" s="69"/>
      <c r="I383" s="69"/>
      <c r="J383" s="69"/>
      <c r="K383" s="69"/>
      <c r="L383" s="69"/>
    </row>
    <row r="384" spans="1:12" x14ac:dyDescent="0.2">
      <c r="A384" s="55"/>
      <c r="B384" s="55"/>
      <c r="D384" s="55"/>
      <c r="E384" s="55"/>
      <c r="F384" s="71"/>
      <c r="G384" s="69"/>
      <c r="H384" s="69"/>
      <c r="I384" s="69"/>
      <c r="J384" s="69"/>
      <c r="K384" s="69"/>
      <c r="L384" s="69"/>
    </row>
    <row r="385" spans="1:12" x14ac:dyDescent="0.2">
      <c r="A385" s="77" t="s">
        <v>346</v>
      </c>
      <c r="B385" s="78" t="str">
        <f>VLOOKUP(B372,calendario,5)</f>
        <v>C.Rovigo</v>
      </c>
      <c r="C385" s="79"/>
      <c r="D385" s="77" t="s">
        <v>347</v>
      </c>
      <c r="E385" s="78" t="str">
        <f>VLOOKUP(B372,calendario,6)</f>
        <v>Swiss Ladies</v>
      </c>
      <c r="F385" s="6"/>
      <c r="G385" s="69"/>
      <c r="H385" s="69"/>
      <c r="I385" s="69"/>
      <c r="J385" s="69"/>
      <c r="K385" s="69"/>
      <c r="L385" s="69"/>
    </row>
    <row r="386" spans="1:12" x14ac:dyDescent="0.2">
      <c r="A386" s="56" t="s">
        <v>348</v>
      </c>
      <c r="B386" s="56" t="s">
        <v>349</v>
      </c>
      <c r="C386" s="73"/>
      <c r="D386" s="56" t="s">
        <v>348</v>
      </c>
      <c r="E386" s="56" t="s">
        <v>349</v>
      </c>
      <c r="F386" s="80"/>
      <c r="G386" s="69"/>
      <c r="H386" s="69"/>
      <c r="I386" s="69"/>
      <c r="J386" s="69"/>
      <c r="K386" s="69"/>
      <c r="L386" s="69"/>
    </row>
    <row r="387" spans="1:12" x14ac:dyDescent="0.2">
      <c r="A387" s="81">
        <f>VLOOKUP(B385,squadre,3,FALSE)</f>
        <v>1</v>
      </c>
      <c r="B387" s="70" t="str">
        <f>VLOOKUP(B385,squadre,4,FALSE)</f>
        <v>Nocolò Caredda</v>
      </c>
      <c r="C387" s="69"/>
      <c r="D387" s="81">
        <f>VLOOKUP(E385,squadre,3,FALSE)</f>
        <v>1</v>
      </c>
      <c r="E387" s="70" t="str">
        <f>VLOOKUP(E385,squadre,4,FALSE)</f>
        <v>Laura Brüllisauer</v>
      </c>
      <c r="F387" s="58"/>
      <c r="G387" s="69"/>
      <c r="H387" s="69"/>
      <c r="I387" s="69"/>
      <c r="J387" s="69"/>
      <c r="K387" s="69"/>
      <c r="L387" s="69"/>
    </row>
    <row r="388" spans="1:12" x14ac:dyDescent="0.2">
      <c r="A388" s="81">
        <f>VLOOKUP(B385,squadre,5,FALSE)</f>
        <v>7</v>
      </c>
      <c r="B388" s="70" t="str">
        <f>VLOOKUP(B385,squadre,6,FALSE)</f>
        <v>Tomasatti Federico</v>
      </c>
      <c r="C388" s="69"/>
      <c r="D388" s="81">
        <f>VLOOKUP(E385,squadre,5,FALSE)</f>
        <v>2</v>
      </c>
      <c r="E388" s="70" t="str">
        <f>VLOOKUP(E385,squadre,6,FALSE)</f>
        <v>Nina Luginbühl</v>
      </c>
      <c r="F388" s="58"/>
      <c r="G388" s="69"/>
      <c r="H388" s="69"/>
      <c r="I388" s="69"/>
      <c r="J388" s="69"/>
      <c r="K388" s="69"/>
      <c r="L388" s="69"/>
    </row>
    <row r="389" spans="1:12" x14ac:dyDescent="0.2">
      <c r="A389" s="81">
        <f>VLOOKUP(B385,squadre,7,FALSE)</f>
        <v>8</v>
      </c>
      <c r="B389" s="70" t="str">
        <f>VLOOKUP(B385,squadre,8,FALSE)</f>
        <v>Edoardo Marangoni</v>
      </c>
      <c r="C389" s="69"/>
      <c r="D389" s="81">
        <f>VLOOKUP(E385,squadre,7,FALSE)</f>
        <v>3</v>
      </c>
      <c r="E389" s="70" t="str">
        <f>VLOOKUP(E385,squadre,8,FALSE)</f>
        <v>Lisa Wenzel</v>
      </c>
      <c r="F389" s="58"/>
      <c r="G389" s="69"/>
      <c r="H389" s="69"/>
      <c r="I389" s="69"/>
      <c r="J389" s="69"/>
      <c r="K389" s="69"/>
      <c r="L389" s="69"/>
    </row>
    <row r="390" spans="1:12" x14ac:dyDescent="0.2">
      <c r="A390" s="81">
        <f>VLOOKUP(B385,squadre,9,FALSE)</f>
        <v>13</v>
      </c>
      <c r="B390" s="70" t="str">
        <f>VLOOKUP(B385,squadre,10,FALSE)</f>
        <v>Matteo Moschetta</v>
      </c>
      <c r="C390" s="69"/>
      <c r="D390" s="81">
        <f>VLOOKUP(E385,squadre,9,FALSE)</f>
        <v>0</v>
      </c>
      <c r="E390" s="70">
        <f>VLOOKUP(E385,squadre,10,FALSE)</f>
        <v>0</v>
      </c>
      <c r="F390" s="58"/>
      <c r="G390" s="69"/>
      <c r="H390" s="69"/>
      <c r="I390" s="69"/>
      <c r="J390" s="69"/>
      <c r="K390" s="69"/>
      <c r="L390" s="69"/>
    </row>
    <row r="391" spans="1:12" x14ac:dyDescent="0.2">
      <c r="A391" s="81">
        <f>VLOOKUP(B385,squadre,11,FALSE)</f>
        <v>14</v>
      </c>
      <c r="B391" s="70" t="str">
        <f>VLOOKUP(B385,squadre,12,FALSE)</f>
        <v>Manuel Altafin</v>
      </c>
      <c r="C391" s="69"/>
      <c r="D391" s="81">
        <f>VLOOKUP(E385,squadre,11,FALSE)</f>
        <v>5</v>
      </c>
      <c r="E391" s="70" t="str">
        <f>VLOOKUP(E385,squadre,12,FALSE)</f>
        <v>Franziska Bartelt</v>
      </c>
      <c r="F391" s="58"/>
      <c r="G391" s="69"/>
      <c r="H391" s="69"/>
      <c r="I391" s="69"/>
      <c r="J391" s="69"/>
      <c r="K391" s="69"/>
      <c r="L391" s="69"/>
    </row>
    <row r="392" spans="1:12" x14ac:dyDescent="0.2">
      <c r="A392" s="81">
        <f>VLOOKUP(B385,squadre,13,FALSE)</f>
        <v>0</v>
      </c>
      <c r="B392" s="70">
        <f>VLOOKUP(B385,squadre,14,FALSE)</f>
        <v>0</v>
      </c>
      <c r="C392" s="69"/>
      <c r="D392" s="81">
        <f>VLOOKUP(E385,squadre,13,FALSE)</f>
        <v>6</v>
      </c>
      <c r="E392" s="70" t="str">
        <f>VLOOKUP(E385,squadre,14,FALSE)</f>
        <v>Jojo</v>
      </c>
      <c r="F392" s="58"/>
      <c r="G392" s="69"/>
      <c r="H392" s="69"/>
      <c r="I392" s="69"/>
      <c r="J392" s="69"/>
      <c r="K392" s="69"/>
      <c r="L392" s="69"/>
    </row>
    <row r="393" spans="1:12" x14ac:dyDescent="0.2">
      <c r="A393" s="81">
        <f>VLOOKUP(B385,squadre,15,FALSE)</f>
        <v>0</v>
      </c>
      <c r="B393" s="70">
        <f>VLOOKUP(B385,squadre,16,FALSE)</f>
        <v>0</v>
      </c>
      <c r="C393" s="69"/>
      <c r="D393" s="81">
        <f>VLOOKUP(E385,squadre,15,FALSE)</f>
        <v>7</v>
      </c>
      <c r="E393" s="70" t="str">
        <f>VLOOKUP(E385,squadre,16,FALSE)</f>
        <v>Belinda Hotz</v>
      </c>
      <c r="F393" s="58"/>
      <c r="G393" s="69"/>
      <c r="H393" s="69"/>
      <c r="I393" s="69"/>
      <c r="J393" s="69"/>
      <c r="K393" s="69"/>
      <c r="L393" s="69"/>
    </row>
    <row r="394" spans="1:12" x14ac:dyDescent="0.2">
      <c r="A394" s="81">
        <f>VLOOKUP(B385,squadre,17,FALSE)</f>
        <v>0</v>
      </c>
      <c r="B394" s="70">
        <f>VLOOKUP(B385,squadre,18,FALSE)</f>
        <v>0</v>
      </c>
      <c r="C394" s="69"/>
      <c r="D394" s="81">
        <f>VLOOKUP(E385,squadre,17,FALSE)</f>
        <v>8</v>
      </c>
      <c r="E394" s="70" t="str">
        <f>VLOOKUP(E385,squadre,18,FALSE)</f>
        <v>Malin Alge</v>
      </c>
      <c r="F394" s="58"/>
      <c r="G394" s="69"/>
      <c r="H394" s="69"/>
      <c r="I394" s="69"/>
      <c r="J394" s="69"/>
      <c r="K394" s="69"/>
      <c r="L394" s="69"/>
    </row>
    <row r="395" spans="1:12" x14ac:dyDescent="0.2">
      <c r="A395" s="81">
        <f>VLOOKUP(B385,squadre,19,FALSE)</f>
        <v>0</v>
      </c>
      <c r="B395" s="70">
        <f>VLOOKUP(B385,squadre,20,FALSE)</f>
        <v>0</v>
      </c>
      <c r="C395" s="69"/>
      <c r="D395" s="81">
        <f>VLOOKUP(E385,squadre,19,FALSE)</f>
        <v>0</v>
      </c>
      <c r="E395" s="70">
        <f>VLOOKUP(E385,squadre,20,FALSE)</f>
        <v>0</v>
      </c>
      <c r="F395" s="58"/>
      <c r="G395" s="69"/>
      <c r="H395" s="69"/>
      <c r="I395" s="69"/>
      <c r="J395" s="69"/>
      <c r="K395" s="69"/>
      <c r="L395" s="69"/>
    </row>
    <row r="396" spans="1:12" x14ac:dyDescent="0.2">
      <c r="A396" s="81">
        <f>VLOOKUP(B385,squadre,21,FALSE)</f>
        <v>0</v>
      </c>
      <c r="B396" s="70">
        <f>VLOOKUP(B385,squadre,22,FALSE)</f>
        <v>0</v>
      </c>
      <c r="C396" s="69"/>
      <c r="D396" s="81">
        <f>VLOOKUP(E385,squadre,21,FALSE)</f>
        <v>10</v>
      </c>
      <c r="E396" s="70" t="str">
        <f>VLOOKUP(E385,squadre,22,FALSE)</f>
        <v>Nina Lüssi</v>
      </c>
      <c r="F396" s="58"/>
      <c r="G396" s="69"/>
      <c r="H396" s="69"/>
      <c r="I396" s="69"/>
      <c r="J396" s="69"/>
      <c r="K396" s="69"/>
      <c r="L396" s="69"/>
    </row>
    <row r="397" spans="1:12" x14ac:dyDescent="0.2">
      <c r="A397" s="83"/>
      <c r="B397" s="74"/>
      <c r="C397" s="69"/>
      <c r="D397" s="83"/>
      <c r="E397" s="74"/>
      <c r="F397" s="58"/>
      <c r="G397" s="69"/>
      <c r="H397" s="69"/>
      <c r="I397" s="69"/>
      <c r="J397" s="69"/>
      <c r="K397" s="69"/>
      <c r="L397" s="69"/>
    </row>
    <row r="398" spans="1:12" x14ac:dyDescent="0.2">
      <c r="A398" s="55"/>
      <c r="B398" s="55"/>
      <c r="C398" s="55"/>
      <c r="D398" s="55"/>
      <c r="E398" s="55"/>
      <c r="F398" s="71"/>
      <c r="G398" s="69"/>
      <c r="H398" s="69"/>
      <c r="I398" s="69"/>
      <c r="J398" s="69"/>
      <c r="K398" s="69"/>
      <c r="L398" s="69"/>
    </row>
    <row r="399" spans="1:12" x14ac:dyDescent="0.2">
      <c r="A399" s="77" t="s">
        <v>352</v>
      </c>
      <c r="B399" s="78" t="str">
        <f>B385</f>
        <v>C.Rovigo</v>
      </c>
      <c r="C399" s="84"/>
      <c r="D399" s="84"/>
      <c r="E399" s="78" t="str">
        <f>E385</f>
        <v>Swiss Ladies</v>
      </c>
      <c r="F399" s="71"/>
      <c r="G399" s="69"/>
      <c r="H399" s="69"/>
      <c r="I399" s="69"/>
      <c r="J399" s="69"/>
      <c r="K399" s="69"/>
      <c r="L399" s="69"/>
    </row>
    <row r="400" spans="1:12" x14ac:dyDescent="0.2">
      <c r="A400" s="56" t="s">
        <v>353</v>
      </c>
      <c r="B400" s="68"/>
      <c r="C400" s="14"/>
      <c r="D400" s="71"/>
      <c r="E400" s="68"/>
      <c r="F400" s="58"/>
      <c r="G400" s="69"/>
      <c r="H400" s="69"/>
      <c r="I400" s="69"/>
      <c r="J400" s="69"/>
      <c r="K400" s="69"/>
      <c r="L400" s="69"/>
    </row>
    <row r="401" spans="1:12" x14ac:dyDescent="0.2">
      <c r="A401" s="56" t="s">
        <v>354</v>
      </c>
      <c r="B401" s="68"/>
      <c r="C401" s="14"/>
      <c r="D401" s="71"/>
      <c r="E401" s="68"/>
      <c r="F401" s="58"/>
      <c r="G401" s="69"/>
      <c r="H401" s="69"/>
      <c r="I401" s="69"/>
      <c r="J401" s="69"/>
      <c r="K401" s="69"/>
      <c r="L401" s="69"/>
    </row>
    <row r="402" spans="1:12" x14ac:dyDescent="0.2">
      <c r="A402" s="56" t="s">
        <v>355</v>
      </c>
      <c r="B402" s="69"/>
      <c r="C402" s="14"/>
      <c r="D402" s="71"/>
      <c r="E402" s="69"/>
      <c r="F402" s="58"/>
      <c r="G402" s="69"/>
      <c r="H402" s="69"/>
      <c r="I402" s="69"/>
      <c r="J402" s="69"/>
      <c r="K402" s="69"/>
      <c r="L402" s="69"/>
    </row>
    <row r="403" spans="1:12" x14ac:dyDescent="0.2">
      <c r="A403" s="56" t="s">
        <v>356</v>
      </c>
      <c r="B403" s="69"/>
      <c r="C403" s="14"/>
      <c r="D403" s="71"/>
      <c r="E403" s="69"/>
      <c r="F403" s="58"/>
      <c r="G403" s="69"/>
      <c r="H403" s="69"/>
      <c r="I403" s="69"/>
      <c r="J403" s="69"/>
      <c r="K403" s="69"/>
      <c r="L403" s="69"/>
    </row>
    <row r="404" spans="1:12" ht="15.75" x14ac:dyDescent="0.25">
      <c r="A404" s="85" t="s">
        <v>357</v>
      </c>
      <c r="B404" s="86">
        <v>4</v>
      </c>
      <c r="C404" s="87"/>
      <c r="D404" s="88"/>
      <c r="E404" s="86">
        <v>4</v>
      </c>
      <c r="F404" s="58"/>
      <c r="G404" s="69"/>
      <c r="H404" s="69"/>
      <c r="I404" s="69"/>
      <c r="J404" s="69"/>
      <c r="K404" s="69"/>
      <c r="L404" s="69"/>
    </row>
    <row r="405" spans="1:12" x14ac:dyDescent="0.2">
      <c r="A405" s="89"/>
      <c r="B405" s="8"/>
      <c r="E405" s="55"/>
      <c r="F405" s="71"/>
      <c r="G405" s="69"/>
      <c r="H405" s="69"/>
      <c r="I405" s="69"/>
      <c r="J405" s="69"/>
      <c r="K405" s="69"/>
      <c r="L405" s="69"/>
    </row>
    <row r="406" spans="1:12" x14ac:dyDescent="0.2">
      <c r="A406" s="56" t="s">
        <v>358</v>
      </c>
      <c r="B406" s="68"/>
      <c r="C406" s="14"/>
      <c r="F406" s="71"/>
      <c r="G406" s="69"/>
      <c r="H406" s="69"/>
      <c r="I406" s="69"/>
      <c r="J406" s="69"/>
      <c r="K406" s="69"/>
      <c r="L406" s="69"/>
    </row>
    <row r="407" spans="1:12" x14ac:dyDescent="0.2">
      <c r="A407" s="55"/>
      <c r="B407" s="55"/>
      <c r="G407" s="55"/>
      <c r="H407" s="55"/>
      <c r="I407" s="55"/>
      <c r="J407" s="55"/>
      <c r="K407" s="55"/>
      <c r="L407" s="55"/>
    </row>
    <row r="408" spans="1:12" x14ac:dyDescent="0.2">
      <c r="A408" s="28" t="s">
        <v>341</v>
      </c>
      <c r="B408" s="3"/>
      <c r="D408" s="28" t="s">
        <v>342</v>
      </c>
      <c r="E408" s="3"/>
      <c r="G408" s="28" t="s">
        <v>359</v>
      </c>
      <c r="H408" s="3"/>
      <c r="K408" s="28" t="s">
        <v>360</v>
      </c>
      <c r="L408" s="3"/>
    </row>
    <row r="409" spans="1:12" x14ac:dyDescent="0.2">
      <c r="B409" s="55"/>
      <c r="E409" s="55"/>
      <c r="H409" s="55"/>
      <c r="L409" s="55"/>
    </row>
    <row r="410" spans="1:12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45" x14ac:dyDescent="0.6">
      <c r="A411" s="170" t="s">
        <v>331</v>
      </c>
      <c r="B411" s="160"/>
      <c r="C411" s="160"/>
      <c r="D411" s="160"/>
      <c r="E411" s="160"/>
      <c r="F411" s="52" t="s">
        <v>332</v>
      </c>
      <c r="G411" s="53"/>
      <c r="H411" s="53"/>
      <c r="I411" s="53"/>
      <c r="J411" s="53"/>
      <c r="K411" s="169" t="s">
        <v>333</v>
      </c>
      <c r="L411" s="160"/>
    </row>
    <row r="412" spans="1:12" x14ac:dyDescent="0.2">
      <c r="A412" s="8"/>
      <c r="B412" s="8"/>
      <c r="C412" s="55"/>
      <c r="D412" s="8"/>
      <c r="E412" s="8"/>
      <c r="F412" s="55"/>
      <c r="G412" s="8"/>
      <c r="H412" s="8"/>
      <c r="I412" s="8"/>
      <c r="J412" s="8"/>
      <c r="K412" s="8"/>
      <c r="L412" s="8"/>
    </row>
    <row r="413" spans="1:12" x14ac:dyDescent="0.2">
      <c r="A413" s="56" t="s">
        <v>19</v>
      </c>
      <c r="B413" s="90">
        <f>B372+4</f>
        <v>43</v>
      </c>
      <c r="C413" s="58"/>
      <c r="D413" s="167" t="s">
        <v>334</v>
      </c>
      <c r="E413" s="168"/>
      <c r="F413" s="60">
        <f>B413</f>
        <v>43</v>
      </c>
      <c r="G413" s="61" t="s">
        <v>335</v>
      </c>
      <c r="H413" s="62">
        <f>B426</f>
        <v>0</v>
      </c>
      <c r="I413" s="167" t="s">
        <v>336</v>
      </c>
      <c r="J413" s="168"/>
      <c r="K413" s="62">
        <f>E426</f>
        <v>0</v>
      </c>
      <c r="L413" s="61" t="s">
        <v>65</v>
      </c>
    </row>
    <row r="414" spans="1:12" x14ac:dyDescent="0.2">
      <c r="A414" s="56" t="s">
        <v>337</v>
      </c>
      <c r="B414" s="133">
        <f>VLOOKUP(FLOOR(B413/4,1)*4+1,calendario,2)</f>
        <v>0.7083333333333337</v>
      </c>
      <c r="C414" s="58"/>
      <c r="D414" s="162"/>
      <c r="E414" s="163"/>
      <c r="F414" s="58"/>
      <c r="G414" s="68"/>
      <c r="H414" s="69"/>
      <c r="I414" s="68"/>
      <c r="J414" s="68"/>
      <c r="K414" s="68"/>
      <c r="L414" s="69"/>
    </row>
    <row r="415" spans="1:12" x14ac:dyDescent="0.2">
      <c r="A415" s="56" t="s">
        <v>338</v>
      </c>
      <c r="B415" s="70">
        <f>VLOOKUP(B413,calendario,3)</f>
        <v>3</v>
      </c>
      <c r="C415" s="58"/>
      <c r="D415" s="150"/>
      <c r="E415" s="164"/>
      <c r="F415" s="58"/>
      <c r="G415" s="68"/>
      <c r="H415" s="69"/>
      <c r="I415" s="68"/>
      <c r="J415" s="68"/>
      <c r="K415" s="68"/>
      <c r="L415" s="69"/>
    </row>
    <row r="416" spans="1:12" x14ac:dyDescent="0.2">
      <c r="A416" s="56" t="s">
        <v>36</v>
      </c>
      <c r="B416" s="70" t="e">
        <f>VLOOKUP(B426,squadre,2,FALSE)</f>
        <v>#N/A</v>
      </c>
      <c r="C416" s="58"/>
      <c r="D416" s="150"/>
      <c r="E416" s="164"/>
      <c r="F416" s="58"/>
      <c r="G416" s="68"/>
      <c r="H416" s="68"/>
      <c r="I416" s="68"/>
      <c r="J416" s="68"/>
      <c r="K416" s="69"/>
      <c r="L416" s="69"/>
    </row>
    <row r="417" spans="1:12" x14ac:dyDescent="0.2">
      <c r="A417" s="56" t="s">
        <v>340</v>
      </c>
      <c r="B417" s="72">
        <v>42833</v>
      </c>
      <c r="C417" s="58"/>
      <c r="D417" s="150"/>
      <c r="E417" s="164"/>
      <c r="F417" s="58"/>
      <c r="G417" s="69"/>
      <c r="H417" s="69"/>
      <c r="I417" s="69"/>
      <c r="J417" s="69"/>
      <c r="K417" s="69"/>
      <c r="L417" s="69"/>
    </row>
    <row r="418" spans="1:12" x14ac:dyDescent="0.2">
      <c r="A418" s="73"/>
      <c r="B418" s="74"/>
      <c r="C418" s="58"/>
      <c r="D418" s="150"/>
      <c r="E418" s="164"/>
      <c r="F418" s="58"/>
      <c r="G418" s="68"/>
      <c r="H418" s="69"/>
      <c r="I418" s="68"/>
      <c r="J418" s="68"/>
      <c r="K418" s="68"/>
      <c r="L418" s="68"/>
    </row>
    <row r="419" spans="1:12" x14ac:dyDescent="0.2">
      <c r="A419" s="56" t="s">
        <v>341</v>
      </c>
      <c r="B419" s="75">
        <f>VLOOKUP(B413,calendario,9)</f>
        <v>0</v>
      </c>
      <c r="C419" s="58"/>
      <c r="D419" s="150"/>
      <c r="E419" s="164"/>
      <c r="F419" s="58"/>
      <c r="G419" s="68"/>
      <c r="H419" s="68"/>
      <c r="I419" s="68"/>
      <c r="J419" s="68"/>
      <c r="K419" s="69"/>
      <c r="L419" s="69"/>
    </row>
    <row r="420" spans="1:12" x14ac:dyDescent="0.2">
      <c r="A420" s="56" t="s">
        <v>342</v>
      </c>
      <c r="B420" s="74"/>
      <c r="C420" s="58"/>
      <c r="D420" s="150"/>
      <c r="E420" s="164"/>
      <c r="F420" s="58"/>
      <c r="G420" s="68"/>
      <c r="H420" s="69"/>
      <c r="I420" s="68"/>
      <c r="J420" s="68"/>
      <c r="K420" s="68"/>
      <c r="L420" s="69"/>
    </row>
    <row r="421" spans="1:12" x14ac:dyDescent="0.2">
      <c r="A421" s="73"/>
      <c r="B421" s="74"/>
      <c r="C421" s="58"/>
      <c r="D421" s="150"/>
      <c r="E421" s="164"/>
      <c r="F421" s="58"/>
      <c r="G421" s="68"/>
      <c r="H421" s="68"/>
      <c r="I421" s="68"/>
      <c r="J421" s="68"/>
      <c r="K421" s="69"/>
      <c r="L421" s="69"/>
    </row>
    <row r="422" spans="1:12" x14ac:dyDescent="0.2">
      <c r="A422" s="56" t="s">
        <v>343</v>
      </c>
      <c r="B422" s="74"/>
      <c r="C422" s="58"/>
      <c r="D422" s="150"/>
      <c r="E422" s="164"/>
      <c r="F422" s="58"/>
      <c r="G422" s="69"/>
      <c r="H422" s="69"/>
      <c r="I422" s="69"/>
      <c r="J422" s="69"/>
      <c r="K422" s="69"/>
      <c r="L422" s="69"/>
    </row>
    <row r="423" spans="1:12" x14ac:dyDescent="0.2">
      <c r="A423" s="56" t="s">
        <v>344</v>
      </c>
      <c r="B423" s="74"/>
      <c r="C423" s="58"/>
      <c r="D423" s="150"/>
      <c r="E423" s="164"/>
      <c r="F423" s="58"/>
      <c r="G423" s="69"/>
      <c r="H423" s="69"/>
      <c r="I423" s="69"/>
      <c r="J423" s="69"/>
      <c r="K423" s="69"/>
      <c r="L423" s="69"/>
    </row>
    <row r="424" spans="1:12" x14ac:dyDescent="0.2">
      <c r="A424" s="56" t="s">
        <v>345</v>
      </c>
      <c r="B424" s="74"/>
      <c r="C424" s="58"/>
      <c r="D424" s="165"/>
      <c r="E424" s="166"/>
      <c r="F424" s="58"/>
      <c r="G424" s="69"/>
      <c r="H424" s="69"/>
      <c r="I424" s="69"/>
      <c r="J424" s="69"/>
      <c r="K424" s="69"/>
      <c r="L424" s="69"/>
    </row>
    <row r="425" spans="1:12" x14ac:dyDescent="0.2">
      <c r="A425" s="55"/>
      <c r="B425" s="55"/>
      <c r="D425" s="55"/>
      <c r="E425" s="55"/>
      <c r="F425" s="71"/>
      <c r="G425" s="69"/>
      <c r="H425" s="69"/>
      <c r="I425" s="69"/>
      <c r="J425" s="69"/>
      <c r="K425" s="69"/>
      <c r="L425" s="69"/>
    </row>
    <row r="426" spans="1:12" x14ac:dyDescent="0.2">
      <c r="A426" s="77" t="s">
        <v>346</v>
      </c>
      <c r="B426" s="78">
        <f>VLOOKUP(B413,calendario,5)</f>
        <v>0</v>
      </c>
      <c r="C426" s="79"/>
      <c r="D426" s="77" t="s">
        <v>347</v>
      </c>
      <c r="E426" s="78">
        <f>VLOOKUP(B413,calendario,6)</f>
        <v>0</v>
      </c>
      <c r="F426" s="6"/>
      <c r="G426" s="69"/>
      <c r="H426" s="69"/>
      <c r="I426" s="69"/>
      <c r="J426" s="69"/>
      <c r="K426" s="69"/>
      <c r="L426" s="69"/>
    </row>
    <row r="427" spans="1:12" x14ac:dyDescent="0.2">
      <c r="A427" s="56" t="s">
        <v>348</v>
      </c>
      <c r="B427" s="56" t="s">
        <v>349</v>
      </c>
      <c r="C427" s="73"/>
      <c r="D427" s="56" t="s">
        <v>348</v>
      </c>
      <c r="E427" s="56" t="s">
        <v>349</v>
      </c>
      <c r="F427" s="80"/>
      <c r="G427" s="69"/>
      <c r="H427" s="69"/>
      <c r="I427" s="69"/>
      <c r="J427" s="69"/>
      <c r="K427" s="69"/>
      <c r="L427" s="69"/>
    </row>
    <row r="428" spans="1:12" x14ac:dyDescent="0.2">
      <c r="A428" s="81" t="e">
        <f>VLOOKUP(B426,squadre,3,FALSE)</f>
        <v>#N/A</v>
      </c>
      <c r="B428" s="70" t="e">
        <f>VLOOKUP(B426,squadre,4,FALSE)</f>
        <v>#N/A</v>
      </c>
      <c r="C428" s="69"/>
      <c r="D428" s="81" t="e">
        <f>VLOOKUP(E426,squadre,3,FALSE)</f>
        <v>#N/A</v>
      </c>
      <c r="E428" s="70" t="e">
        <f>VLOOKUP(E426,squadre,4,FALSE)</f>
        <v>#N/A</v>
      </c>
      <c r="F428" s="58"/>
      <c r="G428" s="69"/>
      <c r="H428" s="69"/>
      <c r="I428" s="69"/>
      <c r="J428" s="69"/>
      <c r="K428" s="69"/>
      <c r="L428" s="69"/>
    </row>
    <row r="429" spans="1:12" x14ac:dyDescent="0.2">
      <c r="A429" s="81" t="e">
        <f>VLOOKUP(B426,squadre,5,FALSE)</f>
        <v>#N/A</v>
      </c>
      <c r="B429" s="70" t="e">
        <f>VLOOKUP(B426,squadre,6,FALSE)</f>
        <v>#N/A</v>
      </c>
      <c r="C429" s="69"/>
      <c r="D429" s="81" t="e">
        <f>VLOOKUP(E426,squadre,5,FALSE)</f>
        <v>#N/A</v>
      </c>
      <c r="E429" s="70" t="e">
        <f>VLOOKUP(E426,squadre,6,FALSE)</f>
        <v>#N/A</v>
      </c>
      <c r="F429" s="58"/>
      <c r="G429" s="69"/>
      <c r="H429" s="69"/>
      <c r="I429" s="69"/>
      <c r="J429" s="69"/>
      <c r="K429" s="69"/>
      <c r="L429" s="69"/>
    </row>
    <row r="430" spans="1:12" x14ac:dyDescent="0.2">
      <c r="A430" s="81" t="e">
        <f>VLOOKUP(B426,squadre,7,FALSE)</f>
        <v>#N/A</v>
      </c>
      <c r="B430" s="70" t="e">
        <f>VLOOKUP(B426,squadre,8,FALSE)</f>
        <v>#N/A</v>
      </c>
      <c r="C430" s="69"/>
      <c r="D430" s="81" t="e">
        <f>VLOOKUP(E426,squadre,7,FALSE)</f>
        <v>#N/A</v>
      </c>
      <c r="E430" s="70" t="e">
        <f>VLOOKUP(E426,squadre,8,FALSE)</f>
        <v>#N/A</v>
      </c>
      <c r="F430" s="58"/>
      <c r="G430" s="69"/>
      <c r="H430" s="69"/>
      <c r="I430" s="69"/>
      <c r="J430" s="69"/>
      <c r="K430" s="69"/>
      <c r="L430" s="69"/>
    </row>
    <row r="431" spans="1:12" x14ac:dyDescent="0.2">
      <c r="A431" s="81" t="e">
        <f>VLOOKUP(B426,squadre,9,FALSE)</f>
        <v>#N/A</v>
      </c>
      <c r="B431" s="70" t="e">
        <f>VLOOKUP(B426,squadre,10,FALSE)</f>
        <v>#N/A</v>
      </c>
      <c r="C431" s="69"/>
      <c r="D431" s="81" t="e">
        <f>VLOOKUP(E426,squadre,9,FALSE)</f>
        <v>#N/A</v>
      </c>
      <c r="E431" s="70" t="e">
        <f>VLOOKUP(E426,squadre,10,FALSE)</f>
        <v>#N/A</v>
      </c>
      <c r="F431" s="58"/>
      <c r="G431" s="69"/>
      <c r="H431" s="69"/>
      <c r="I431" s="69"/>
      <c r="J431" s="69"/>
      <c r="K431" s="69"/>
      <c r="L431" s="69"/>
    </row>
    <row r="432" spans="1:12" x14ac:dyDescent="0.2">
      <c r="A432" s="81" t="e">
        <f>VLOOKUP(B426,squadre,11,FALSE)</f>
        <v>#N/A</v>
      </c>
      <c r="B432" s="70" t="e">
        <f>VLOOKUP(B426,squadre,12,FALSE)</f>
        <v>#N/A</v>
      </c>
      <c r="C432" s="69"/>
      <c r="D432" s="81" t="e">
        <f>VLOOKUP(E426,squadre,11,FALSE)</f>
        <v>#N/A</v>
      </c>
      <c r="E432" s="70" t="e">
        <f>VLOOKUP(E426,squadre,12,FALSE)</f>
        <v>#N/A</v>
      </c>
      <c r="F432" s="58"/>
      <c r="G432" s="69"/>
      <c r="H432" s="69"/>
      <c r="I432" s="69"/>
      <c r="J432" s="69"/>
      <c r="K432" s="69"/>
      <c r="L432" s="69"/>
    </row>
    <row r="433" spans="1:12" x14ac:dyDescent="0.2">
      <c r="A433" s="81" t="e">
        <f>VLOOKUP(B426,squadre,13,FALSE)</f>
        <v>#N/A</v>
      </c>
      <c r="B433" s="70" t="e">
        <f>VLOOKUP(B426,squadre,14,FALSE)</f>
        <v>#N/A</v>
      </c>
      <c r="C433" s="69"/>
      <c r="D433" s="81" t="e">
        <f>VLOOKUP(E426,squadre,13,FALSE)</f>
        <v>#N/A</v>
      </c>
      <c r="E433" s="70" t="e">
        <f>VLOOKUP(E426,squadre,14,FALSE)</f>
        <v>#N/A</v>
      </c>
      <c r="F433" s="58"/>
      <c r="G433" s="69"/>
      <c r="H433" s="69"/>
      <c r="I433" s="69"/>
      <c r="J433" s="69"/>
      <c r="K433" s="69"/>
      <c r="L433" s="69"/>
    </row>
    <row r="434" spans="1:12" x14ac:dyDescent="0.2">
      <c r="A434" s="81" t="e">
        <f>VLOOKUP(B426,squadre,15,FALSE)</f>
        <v>#N/A</v>
      </c>
      <c r="B434" s="70" t="e">
        <f>VLOOKUP(B426,squadre,16,FALSE)</f>
        <v>#N/A</v>
      </c>
      <c r="C434" s="69"/>
      <c r="D434" s="81" t="e">
        <f>VLOOKUP(E426,squadre,15,FALSE)</f>
        <v>#N/A</v>
      </c>
      <c r="E434" s="70" t="e">
        <f>VLOOKUP(E426,squadre,16,FALSE)</f>
        <v>#N/A</v>
      </c>
      <c r="F434" s="58"/>
      <c r="G434" s="69"/>
      <c r="H434" s="69"/>
      <c r="I434" s="69"/>
      <c r="J434" s="69"/>
      <c r="K434" s="69"/>
      <c r="L434" s="69"/>
    </row>
    <row r="435" spans="1:12" x14ac:dyDescent="0.2">
      <c r="A435" s="81" t="e">
        <f>VLOOKUP(B426,squadre,17,FALSE)</f>
        <v>#N/A</v>
      </c>
      <c r="B435" s="70" t="e">
        <f>VLOOKUP(B426,squadre,18,FALSE)</f>
        <v>#N/A</v>
      </c>
      <c r="C435" s="69"/>
      <c r="D435" s="81" t="e">
        <f>VLOOKUP(E426,squadre,17,FALSE)</f>
        <v>#N/A</v>
      </c>
      <c r="E435" s="70" t="e">
        <f>VLOOKUP(E426,squadre,18,FALSE)</f>
        <v>#N/A</v>
      </c>
      <c r="F435" s="58"/>
      <c r="G435" s="69"/>
      <c r="H435" s="69"/>
      <c r="I435" s="69"/>
      <c r="J435" s="69"/>
      <c r="K435" s="69"/>
      <c r="L435" s="69"/>
    </row>
    <row r="436" spans="1:12" x14ac:dyDescent="0.2">
      <c r="A436" s="81" t="e">
        <f>VLOOKUP(B426,squadre,19,FALSE)</f>
        <v>#N/A</v>
      </c>
      <c r="B436" s="70" t="e">
        <f>VLOOKUP(B426,squadre,20,FALSE)</f>
        <v>#N/A</v>
      </c>
      <c r="C436" s="69"/>
      <c r="D436" s="81" t="e">
        <f>VLOOKUP(E426,squadre,19,FALSE)</f>
        <v>#N/A</v>
      </c>
      <c r="E436" s="70" t="e">
        <f>VLOOKUP(E426,squadre,20,FALSE)</f>
        <v>#N/A</v>
      </c>
      <c r="F436" s="58"/>
      <c r="G436" s="69"/>
      <c r="H436" s="69"/>
      <c r="I436" s="69"/>
      <c r="J436" s="69"/>
      <c r="K436" s="69"/>
      <c r="L436" s="69"/>
    </row>
    <row r="437" spans="1:12" x14ac:dyDescent="0.2">
      <c r="A437" s="81" t="e">
        <f>VLOOKUP(B426,squadre,21,FALSE)</f>
        <v>#N/A</v>
      </c>
      <c r="B437" s="70" t="e">
        <f>VLOOKUP(B426,squadre,22,FALSE)</f>
        <v>#N/A</v>
      </c>
      <c r="C437" s="69"/>
      <c r="D437" s="81" t="e">
        <f>VLOOKUP(E426,squadre,21,FALSE)</f>
        <v>#N/A</v>
      </c>
      <c r="E437" s="70" t="e">
        <f>VLOOKUP(E426,squadre,22,FALSE)</f>
        <v>#N/A</v>
      </c>
      <c r="F437" s="58"/>
      <c r="G437" s="69"/>
      <c r="H437" s="69"/>
      <c r="I437" s="69"/>
      <c r="J437" s="69"/>
      <c r="K437" s="69"/>
      <c r="L437" s="69"/>
    </row>
    <row r="438" spans="1:12" x14ac:dyDescent="0.2">
      <c r="A438" s="83"/>
      <c r="B438" s="74"/>
      <c r="C438" s="69"/>
      <c r="D438" s="83"/>
      <c r="E438" s="74"/>
      <c r="F438" s="58"/>
      <c r="G438" s="69"/>
      <c r="H438" s="69"/>
      <c r="I438" s="69"/>
      <c r="J438" s="69"/>
      <c r="K438" s="69"/>
      <c r="L438" s="69"/>
    </row>
    <row r="439" spans="1:12" x14ac:dyDescent="0.2">
      <c r="A439" s="55"/>
      <c r="B439" s="55"/>
      <c r="C439" s="55"/>
      <c r="D439" s="55"/>
      <c r="E439" s="55"/>
      <c r="F439" s="71"/>
      <c r="G439" s="69"/>
      <c r="H439" s="69"/>
      <c r="I439" s="69"/>
      <c r="J439" s="69"/>
      <c r="K439" s="69"/>
      <c r="L439" s="69"/>
    </row>
    <row r="440" spans="1:12" x14ac:dyDescent="0.2">
      <c r="A440" s="77" t="s">
        <v>352</v>
      </c>
      <c r="B440" s="78">
        <f>B426</f>
        <v>0</v>
      </c>
      <c r="C440" s="84"/>
      <c r="D440" s="84"/>
      <c r="E440" s="78">
        <f>E426</f>
        <v>0</v>
      </c>
      <c r="F440" s="71"/>
      <c r="G440" s="69"/>
      <c r="H440" s="69"/>
      <c r="I440" s="69"/>
      <c r="J440" s="69"/>
      <c r="K440" s="69"/>
      <c r="L440" s="69"/>
    </row>
    <row r="441" spans="1:12" x14ac:dyDescent="0.2">
      <c r="A441" s="56" t="s">
        <v>353</v>
      </c>
      <c r="B441" s="68"/>
      <c r="C441" s="14"/>
      <c r="D441" s="71"/>
      <c r="E441" s="68"/>
      <c r="F441" s="58"/>
      <c r="G441" s="69"/>
      <c r="H441" s="69"/>
      <c r="I441" s="69"/>
      <c r="J441" s="69"/>
      <c r="K441" s="69"/>
      <c r="L441" s="69"/>
    </row>
    <row r="442" spans="1:12" x14ac:dyDescent="0.2">
      <c r="A442" s="56" t="s">
        <v>354</v>
      </c>
      <c r="B442" s="68"/>
      <c r="C442" s="14"/>
      <c r="D442" s="71"/>
      <c r="E442" s="68"/>
      <c r="F442" s="58"/>
      <c r="G442" s="69"/>
      <c r="H442" s="69"/>
      <c r="I442" s="69"/>
      <c r="J442" s="69"/>
      <c r="K442" s="69"/>
      <c r="L442" s="69"/>
    </row>
    <row r="443" spans="1:12" x14ac:dyDescent="0.2">
      <c r="A443" s="56" t="s">
        <v>355</v>
      </c>
      <c r="B443" s="69"/>
      <c r="C443" s="14"/>
      <c r="D443" s="71"/>
      <c r="E443" s="69"/>
      <c r="F443" s="58"/>
      <c r="G443" s="69"/>
      <c r="H443" s="69"/>
      <c r="I443" s="69"/>
      <c r="J443" s="69"/>
      <c r="K443" s="69"/>
      <c r="L443" s="69"/>
    </row>
    <row r="444" spans="1:12" x14ac:dyDescent="0.2">
      <c r="A444" s="56" t="s">
        <v>356</v>
      </c>
      <c r="B444" s="69"/>
      <c r="C444" s="14"/>
      <c r="D444" s="71"/>
      <c r="E444" s="69"/>
      <c r="F444" s="58"/>
      <c r="G444" s="69"/>
      <c r="H444" s="69"/>
      <c r="I444" s="69"/>
      <c r="J444" s="69"/>
      <c r="K444" s="69"/>
      <c r="L444" s="69"/>
    </row>
    <row r="445" spans="1:12" ht="15.75" x14ac:dyDescent="0.25">
      <c r="A445" s="85" t="s">
        <v>357</v>
      </c>
      <c r="B445" s="86"/>
      <c r="C445" s="87"/>
      <c r="D445" s="88"/>
      <c r="E445" s="86"/>
      <c r="F445" s="58"/>
      <c r="G445" s="69"/>
      <c r="H445" s="69"/>
      <c r="I445" s="69"/>
      <c r="J445" s="69"/>
      <c r="K445" s="69"/>
      <c r="L445" s="69"/>
    </row>
    <row r="446" spans="1:12" x14ac:dyDescent="0.2">
      <c r="A446" s="89"/>
      <c r="B446" s="8"/>
      <c r="E446" s="55"/>
      <c r="F446" s="71"/>
      <c r="G446" s="69"/>
      <c r="H446" s="69"/>
      <c r="I446" s="69"/>
      <c r="J446" s="69"/>
      <c r="K446" s="69"/>
      <c r="L446" s="69"/>
    </row>
    <row r="447" spans="1:12" x14ac:dyDescent="0.2">
      <c r="A447" s="56" t="s">
        <v>358</v>
      </c>
      <c r="B447" s="68"/>
      <c r="C447" s="14"/>
      <c r="F447" s="71"/>
      <c r="G447" s="69"/>
      <c r="H447" s="69"/>
      <c r="I447" s="69"/>
      <c r="J447" s="69"/>
      <c r="K447" s="69"/>
      <c r="L447" s="69"/>
    </row>
    <row r="448" spans="1:12" x14ac:dyDescent="0.2">
      <c r="A448" s="55"/>
      <c r="B448" s="55"/>
      <c r="G448" s="55"/>
      <c r="H448" s="55"/>
      <c r="I448" s="55"/>
      <c r="J448" s="55"/>
      <c r="K448" s="55"/>
      <c r="L448" s="55"/>
    </row>
    <row r="449" spans="1:12" x14ac:dyDescent="0.2">
      <c r="A449" s="28" t="s">
        <v>341</v>
      </c>
      <c r="B449" s="3"/>
      <c r="D449" s="28" t="s">
        <v>342</v>
      </c>
      <c r="E449" s="3"/>
      <c r="G449" s="28" t="s">
        <v>359</v>
      </c>
      <c r="H449" s="3"/>
      <c r="K449" s="28" t="s">
        <v>360</v>
      </c>
      <c r="L449" s="3"/>
    </row>
    <row r="450" spans="1:12" x14ac:dyDescent="0.2">
      <c r="B450" s="55"/>
      <c r="E450" s="55"/>
      <c r="H450" s="55"/>
      <c r="L450" s="55"/>
    </row>
    <row r="451" spans="1:12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ht="45" x14ac:dyDescent="0.6">
      <c r="A452" s="170" t="s">
        <v>331</v>
      </c>
      <c r="B452" s="160"/>
      <c r="C452" s="160"/>
      <c r="D452" s="160"/>
      <c r="E452" s="160"/>
      <c r="F452" s="52" t="s">
        <v>332</v>
      </c>
      <c r="G452" s="53"/>
      <c r="H452" s="53"/>
      <c r="I452" s="53"/>
      <c r="J452" s="53"/>
      <c r="K452" s="169" t="s">
        <v>333</v>
      </c>
      <c r="L452" s="160"/>
    </row>
    <row r="453" spans="1:12" x14ac:dyDescent="0.2">
      <c r="A453" s="8"/>
      <c r="B453" s="8"/>
      <c r="C453" s="55"/>
      <c r="D453" s="8"/>
      <c r="E453" s="8"/>
      <c r="F453" s="55"/>
      <c r="G453" s="8"/>
      <c r="H453" s="8"/>
      <c r="I453" s="8"/>
      <c r="J453" s="8"/>
      <c r="K453" s="8"/>
      <c r="L453" s="8"/>
    </row>
    <row r="454" spans="1:12" x14ac:dyDescent="0.2">
      <c r="A454" s="56" t="s">
        <v>19</v>
      </c>
      <c r="B454" s="90">
        <f>B413+4</f>
        <v>47</v>
      </c>
      <c r="C454" s="58"/>
      <c r="D454" s="167" t="s">
        <v>334</v>
      </c>
      <c r="E454" s="168"/>
      <c r="F454" s="60">
        <f>B454</f>
        <v>47</v>
      </c>
      <c r="G454" s="61" t="s">
        <v>335</v>
      </c>
      <c r="H454" s="62" t="str">
        <f>B467</f>
        <v>Poland Ladies</v>
      </c>
      <c r="I454" s="167" t="s">
        <v>336</v>
      </c>
      <c r="J454" s="168"/>
      <c r="K454" s="62" t="str">
        <f>E467</f>
        <v>Swiss Ladies</v>
      </c>
      <c r="L454" s="61" t="s">
        <v>65</v>
      </c>
    </row>
    <row r="455" spans="1:12" x14ac:dyDescent="0.2">
      <c r="A455" s="56" t="s">
        <v>337</v>
      </c>
      <c r="B455" s="133">
        <f>VLOOKUP(FLOOR(B454/4,1)*4+1,calendario,2)</f>
        <v>0.72916666666666707</v>
      </c>
      <c r="C455" s="58"/>
      <c r="D455" s="162"/>
      <c r="E455" s="163"/>
      <c r="F455" s="58"/>
      <c r="G455" s="68"/>
      <c r="H455" s="69"/>
      <c r="I455" s="68"/>
      <c r="J455" s="68"/>
      <c r="K455" s="68"/>
      <c r="L455" s="69"/>
    </row>
    <row r="456" spans="1:12" x14ac:dyDescent="0.2">
      <c r="A456" s="56" t="s">
        <v>338</v>
      </c>
      <c r="B456" s="70">
        <f>VLOOKUP(B454,calendario,3)</f>
        <v>3</v>
      </c>
      <c r="C456" s="58"/>
      <c r="D456" s="150"/>
      <c r="E456" s="164"/>
      <c r="F456" s="58"/>
      <c r="G456" s="68"/>
      <c r="H456" s="69"/>
      <c r="I456" s="68"/>
      <c r="J456" s="68"/>
      <c r="K456" s="68"/>
      <c r="L456" s="69"/>
    </row>
    <row r="457" spans="1:12" x14ac:dyDescent="0.2">
      <c r="A457" s="56" t="s">
        <v>36</v>
      </c>
      <c r="B457" s="70" t="str">
        <f>VLOOKUP(B467,squadre,2,FALSE)</f>
        <v>2nd Division</v>
      </c>
      <c r="C457" s="58"/>
      <c r="D457" s="150"/>
      <c r="E457" s="164"/>
      <c r="F457" s="58"/>
      <c r="G457" s="68"/>
      <c r="H457" s="68"/>
      <c r="I457" s="68"/>
      <c r="J457" s="68"/>
      <c r="K457" s="69"/>
      <c r="L457" s="69"/>
    </row>
    <row r="458" spans="1:12" x14ac:dyDescent="0.2">
      <c r="A458" s="56" t="s">
        <v>340</v>
      </c>
      <c r="B458" s="72">
        <v>42833</v>
      </c>
      <c r="C458" s="58"/>
      <c r="D458" s="150"/>
      <c r="E458" s="164"/>
      <c r="F458" s="58"/>
      <c r="G458" s="69"/>
      <c r="H458" s="69"/>
      <c r="I458" s="69"/>
      <c r="J458" s="69"/>
      <c r="K458" s="69"/>
      <c r="L458" s="69"/>
    </row>
    <row r="459" spans="1:12" x14ac:dyDescent="0.2">
      <c r="A459" s="73"/>
      <c r="B459" s="74"/>
      <c r="C459" s="58"/>
      <c r="D459" s="150"/>
      <c r="E459" s="164"/>
      <c r="F459" s="58"/>
      <c r="G459" s="68"/>
      <c r="H459" s="69"/>
      <c r="I459" s="68"/>
      <c r="J459" s="68"/>
      <c r="K459" s="68"/>
      <c r="L459" s="68"/>
    </row>
    <row r="460" spans="1:12" x14ac:dyDescent="0.2">
      <c r="A460" s="56" t="s">
        <v>341</v>
      </c>
      <c r="B460" s="75" t="str">
        <f>VLOOKUP(B454,calendario,9)</f>
        <v>Nutrie Assassine</v>
      </c>
      <c r="C460" s="58"/>
      <c r="D460" s="150"/>
      <c r="E460" s="164"/>
      <c r="F460" s="58"/>
      <c r="G460" s="68"/>
      <c r="H460" s="68"/>
      <c r="I460" s="68"/>
      <c r="J460" s="68"/>
      <c r="K460" s="69"/>
      <c r="L460" s="69"/>
    </row>
    <row r="461" spans="1:12" x14ac:dyDescent="0.2">
      <c r="A461" s="56" t="s">
        <v>342</v>
      </c>
      <c r="B461" s="74"/>
      <c r="C461" s="58"/>
      <c r="D461" s="150"/>
      <c r="E461" s="164"/>
      <c r="F461" s="58"/>
      <c r="G461" s="68"/>
      <c r="H461" s="69"/>
      <c r="I461" s="68"/>
      <c r="J461" s="68"/>
      <c r="K461" s="68"/>
      <c r="L461" s="69"/>
    </row>
    <row r="462" spans="1:12" x14ac:dyDescent="0.2">
      <c r="A462" s="73"/>
      <c r="B462" s="74"/>
      <c r="C462" s="58"/>
      <c r="D462" s="150"/>
      <c r="E462" s="164"/>
      <c r="F462" s="58"/>
      <c r="G462" s="68"/>
      <c r="H462" s="68"/>
      <c r="I462" s="68"/>
      <c r="J462" s="68"/>
      <c r="K462" s="69"/>
      <c r="L462" s="69"/>
    </row>
    <row r="463" spans="1:12" x14ac:dyDescent="0.2">
      <c r="A463" s="56" t="s">
        <v>343</v>
      </c>
      <c r="B463" s="74"/>
      <c r="C463" s="58"/>
      <c r="D463" s="150"/>
      <c r="E463" s="164"/>
      <c r="F463" s="58"/>
      <c r="G463" s="69"/>
      <c r="H463" s="69"/>
      <c r="I463" s="69"/>
      <c r="J463" s="69"/>
      <c r="K463" s="69"/>
      <c r="L463" s="69"/>
    </row>
    <row r="464" spans="1:12" x14ac:dyDescent="0.2">
      <c r="A464" s="56" t="s">
        <v>344</v>
      </c>
      <c r="B464" s="74"/>
      <c r="C464" s="58"/>
      <c r="D464" s="150"/>
      <c r="E464" s="164"/>
      <c r="F464" s="58"/>
      <c r="G464" s="69"/>
      <c r="H464" s="69"/>
      <c r="I464" s="69"/>
      <c r="J464" s="69"/>
      <c r="K464" s="69"/>
      <c r="L464" s="69"/>
    </row>
    <row r="465" spans="1:12" x14ac:dyDescent="0.2">
      <c r="A465" s="56" t="s">
        <v>345</v>
      </c>
      <c r="B465" s="74"/>
      <c r="C465" s="58"/>
      <c r="D465" s="165"/>
      <c r="E465" s="166"/>
      <c r="F465" s="58"/>
      <c r="G465" s="69"/>
      <c r="H465" s="69"/>
      <c r="I465" s="69"/>
      <c r="J465" s="69"/>
      <c r="K465" s="69"/>
      <c r="L465" s="69"/>
    </row>
    <row r="466" spans="1:12" x14ac:dyDescent="0.2">
      <c r="A466" s="55"/>
      <c r="B466" s="55"/>
      <c r="D466" s="55"/>
      <c r="E466" s="55"/>
      <c r="F466" s="71"/>
      <c r="G466" s="69"/>
      <c r="H466" s="69"/>
      <c r="I466" s="69"/>
      <c r="J466" s="69"/>
      <c r="K466" s="69"/>
      <c r="L466" s="69"/>
    </row>
    <row r="467" spans="1:12" x14ac:dyDescent="0.2">
      <c r="A467" s="77" t="s">
        <v>346</v>
      </c>
      <c r="B467" s="78" t="str">
        <f>VLOOKUP(B454,calendario,5)</f>
        <v>Poland Ladies</v>
      </c>
      <c r="C467" s="79"/>
      <c r="D467" s="77" t="s">
        <v>347</v>
      </c>
      <c r="E467" s="78" t="str">
        <f>VLOOKUP(B454,calendario,6)</f>
        <v>Swiss Ladies</v>
      </c>
      <c r="F467" s="6"/>
      <c r="G467" s="69"/>
      <c r="H467" s="69"/>
      <c r="I467" s="69"/>
      <c r="J467" s="69"/>
      <c r="K467" s="69"/>
      <c r="L467" s="69"/>
    </row>
    <row r="468" spans="1:12" x14ac:dyDescent="0.2">
      <c r="A468" s="56" t="s">
        <v>348</v>
      </c>
      <c r="B468" s="56" t="s">
        <v>349</v>
      </c>
      <c r="C468" s="73"/>
      <c r="D468" s="56" t="s">
        <v>348</v>
      </c>
      <c r="E468" s="56" t="s">
        <v>349</v>
      </c>
      <c r="F468" s="80"/>
      <c r="G468" s="69"/>
      <c r="H468" s="69"/>
      <c r="I468" s="69"/>
      <c r="J468" s="69"/>
      <c r="K468" s="69"/>
      <c r="L468" s="69"/>
    </row>
    <row r="469" spans="1:12" x14ac:dyDescent="0.2">
      <c r="A469" s="81">
        <f>VLOOKUP(B467,squadre,3,FALSE)</f>
        <v>1</v>
      </c>
      <c r="B469" s="70" t="str">
        <f>VLOOKUP(B467,squadre,4,FALSE)</f>
        <v>SACHMERDA KLAUDIA</v>
      </c>
      <c r="C469" s="69"/>
      <c r="D469" s="81">
        <f>VLOOKUP(E467,squadre,3,FALSE)</f>
        <v>1</v>
      </c>
      <c r="E469" s="70" t="str">
        <f>VLOOKUP(E467,squadre,4,FALSE)</f>
        <v>Laura Brüllisauer</v>
      </c>
      <c r="F469" s="58"/>
      <c r="G469" s="69"/>
      <c r="H469" s="69"/>
      <c r="I469" s="69"/>
      <c r="J469" s="69"/>
      <c r="K469" s="69"/>
      <c r="L469" s="69"/>
    </row>
    <row r="470" spans="1:12" x14ac:dyDescent="0.2">
      <c r="A470" s="81">
        <f>VLOOKUP(B467,squadre,5,FALSE)</f>
        <v>2</v>
      </c>
      <c r="B470" s="70" t="str">
        <f>VLOOKUP(B467,squadre,6,FALSE)</f>
        <v>PACYGA MONIKA</v>
      </c>
      <c r="C470" s="69"/>
      <c r="D470" s="81">
        <f>VLOOKUP(E467,squadre,5,FALSE)</f>
        <v>2</v>
      </c>
      <c r="E470" s="70" t="str">
        <f>VLOOKUP(E467,squadre,6,FALSE)</f>
        <v>Nina Luginbühl</v>
      </c>
      <c r="F470" s="58"/>
      <c r="G470" s="69"/>
      <c r="H470" s="69"/>
      <c r="I470" s="69"/>
      <c r="J470" s="69"/>
      <c r="K470" s="69"/>
      <c r="L470" s="69"/>
    </row>
    <row r="471" spans="1:12" x14ac:dyDescent="0.2">
      <c r="A471" s="81">
        <f>VLOOKUP(B467,squadre,7,FALSE)</f>
        <v>3</v>
      </c>
      <c r="B471" s="70" t="str">
        <f>VLOOKUP(B467,squadre,8,FALSE)</f>
        <v>PILARZ SANDRA</v>
      </c>
      <c r="C471" s="69"/>
      <c r="D471" s="81">
        <f>VLOOKUP(E467,squadre,7,FALSE)</f>
        <v>3</v>
      </c>
      <c r="E471" s="70" t="str">
        <f>VLOOKUP(E467,squadre,8,FALSE)</f>
        <v>Lisa Wenzel</v>
      </c>
      <c r="F471" s="58"/>
      <c r="G471" s="69"/>
      <c r="H471" s="69"/>
      <c r="I471" s="69"/>
      <c r="J471" s="69"/>
      <c r="K471" s="69"/>
      <c r="L471" s="69"/>
    </row>
    <row r="472" spans="1:12" x14ac:dyDescent="0.2">
      <c r="A472" s="81">
        <f>VLOOKUP(B467,squadre,9,FALSE)</f>
        <v>4</v>
      </c>
      <c r="B472" s="70" t="str">
        <f>VLOOKUP(B467,squadre,10,FALSE)</f>
        <v>KALINA KATARZYNA</v>
      </c>
      <c r="C472" s="69"/>
      <c r="D472" s="81">
        <f>VLOOKUP(E467,squadre,9,FALSE)</f>
        <v>0</v>
      </c>
      <c r="E472" s="70">
        <f>VLOOKUP(E467,squadre,10,FALSE)</f>
        <v>0</v>
      </c>
      <c r="F472" s="58"/>
      <c r="G472" s="69"/>
      <c r="H472" s="69"/>
      <c r="I472" s="69"/>
      <c r="J472" s="69"/>
      <c r="K472" s="69"/>
      <c r="L472" s="69"/>
    </row>
    <row r="473" spans="1:12" x14ac:dyDescent="0.2">
      <c r="A473" s="81">
        <f>VLOOKUP(B467,squadre,11,FALSE)</f>
        <v>5</v>
      </c>
      <c r="B473" s="70" t="str">
        <f>VLOOKUP(B467,squadre,12,FALSE)</f>
        <v>TYROWICZ JUSTYNA</v>
      </c>
      <c r="C473" s="69"/>
      <c r="D473" s="81">
        <f>VLOOKUP(E467,squadre,11,FALSE)</f>
        <v>5</v>
      </c>
      <c r="E473" s="70" t="str">
        <f>VLOOKUP(E467,squadre,12,FALSE)</f>
        <v>Franziska Bartelt</v>
      </c>
      <c r="F473" s="58"/>
      <c r="G473" s="69"/>
      <c r="H473" s="69"/>
      <c r="I473" s="69"/>
      <c r="J473" s="69"/>
      <c r="K473" s="69"/>
      <c r="L473" s="69"/>
    </row>
    <row r="474" spans="1:12" x14ac:dyDescent="0.2">
      <c r="A474" s="81">
        <f>VLOOKUP(B467,squadre,13,FALSE)</f>
        <v>6</v>
      </c>
      <c r="B474" s="70" t="str">
        <f>VLOOKUP(B467,squadre,14,FALSE)</f>
        <v>MADEJ MARLENA</v>
      </c>
      <c r="C474" s="69"/>
      <c r="D474" s="81">
        <f>VLOOKUP(E467,squadre,13,FALSE)</f>
        <v>6</v>
      </c>
      <c r="E474" s="70" t="str">
        <f>VLOOKUP(E467,squadre,14,FALSE)</f>
        <v>Jojo</v>
      </c>
      <c r="F474" s="58"/>
      <c r="G474" s="69"/>
      <c r="H474" s="69"/>
      <c r="I474" s="69"/>
      <c r="J474" s="69"/>
      <c r="K474" s="69"/>
      <c r="L474" s="69"/>
    </row>
    <row r="475" spans="1:12" x14ac:dyDescent="0.2">
      <c r="A475" s="81">
        <f>VLOOKUP(B467,squadre,15,FALSE)</f>
        <v>7</v>
      </c>
      <c r="B475" s="70" t="str">
        <f>VLOOKUP(B467,squadre,16,FALSE)</f>
        <v>KULAS MONIKA</v>
      </c>
      <c r="C475" s="69"/>
      <c r="D475" s="81">
        <f>VLOOKUP(E467,squadre,15,FALSE)</f>
        <v>7</v>
      </c>
      <c r="E475" s="70" t="str">
        <f>VLOOKUP(E467,squadre,16,FALSE)</f>
        <v>Belinda Hotz</v>
      </c>
      <c r="F475" s="58"/>
      <c r="G475" s="69"/>
      <c r="H475" s="69"/>
      <c r="I475" s="69"/>
      <c r="J475" s="69"/>
      <c r="K475" s="69"/>
      <c r="L475" s="69"/>
    </row>
    <row r="476" spans="1:12" x14ac:dyDescent="0.2">
      <c r="A476" s="81">
        <f>VLOOKUP(B467,squadre,17,FALSE)</f>
        <v>8</v>
      </c>
      <c r="B476" s="70" t="str">
        <f>VLOOKUP(B467,squadre,18,FALSE)</f>
        <v>JASIUKIEWICZ WERONIKA</v>
      </c>
      <c r="C476" s="69"/>
      <c r="D476" s="81">
        <f>VLOOKUP(E467,squadre,17,FALSE)</f>
        <v>8</v>
      </c>
      <c r="E476" s="70" t="str">
        <f>VLOOKUP(E467,squadre,18,FALSE)</f>
        <v>Malin Alge</v>
      </c>
      <c r="F476" s="58"/>
      <c r="G476" s="69"/>
      <c r="H476" s="69"/>
      <c r="I476" s="69"/>
      <c r="J476" s="69"/>
      <c r="K476" s="69"/>
      <c r="L476" s="69"/>
    </row>
    <row r="477" spans="1:12" x14ac:dyDescent="0.2">
      <c r="A477" s="81">
        <f>VLOOKUP(B467,squadre,19,FALSE)</f>
        <v>0</v>
      </c>
      <c r="B477" s="70">
        <f>VLOOKUP(B467,squadre,20,FALSE)</f>
        <v>0</v>
      </c>
      <c r="C477" s="69"/>
      <c r="D477" s="81">
        <f>VLOOKUP(E467,squadre,19,FALSE)</f>
        <v>0</v>
      </c>
      <c r="E477" s="70">
        <f>VLOOKUP(E467,squadre,20,FALSE)</f>
        <v>0</v>
      </c>
      <c r="F477" s="58"/>
      <c r="G477" s="69"/>
      <c r="H477" s="69"/>
      <c r="I477" s="69"/>
      <c r="J477" s="69"/>
      <c r="K477" s="69"/>
      <c r="L477" s="69"/>
    </row>
    <row r="478" spans="1:12" x14ac:dyDescent="0.2">
      <c r="A478" s="81">
        <f>VLOOKUP(B467,squadre,21,FALSE)</f>
        <v>0</v>
      </c>
      <c r="B478" s="70">
        <f>VLOOKUP(B467,squadre,22,FALSE)</f>
        <v>0</v>
      </c>
      <c r="C478" s="69"/>
      <c r="D478" s="81">
        <f>VLOOKUP(E467,squadre,21,FALSE)</f>
        <v>10</v>
      </c>
      <c r="E478" s="70" t="str">
        <f>VLOOKUP(E467,squadre,22,FALSE)</f>
        <v>Nina Lüssi</v>
      </c>
      <c r="F478" s="58"/>
      <c r="G478" s="69"/>
      <c r="H478" s="69"/>
      <c r="I478" s="69"/>
      <c r="J478" s="69"/>
      <c r="K478" s="69"/>
      <c r="L478" s="69"/>
    </row>
    <row r="479" spans="1:12" x14ac:dyDescent="0.2">
      <c r="A479" s="83"/>
      <c r="B479" s="74"/>
      <c r="C479" s="69"/>
      <c r="D479" s="83"/>
      <c r="E479" s="74"/>
      <c r="F479" s="58"/>
      <c r="G479" s="69"/>
      <c r="H479" s="69"/>
      <c r="I479" s="69"/>
      <c r="J479" s="69"/>
      <c r="K479" s="69"/>
      <c r="L479" s="69"/>
    </row>
    <row r="480" spans="1:12" x14ac:dyDescent="0.2">
      <c r="A480" s="55"/>
      <c r="B480" s="55"/>
      <c r="C480" s="55"/>
      <c r="D480" s="55"/>
      <c r="E480" s="55"/>
      <c r="F480" s="71"/>
      <c r="G480" s="69"/>
      <c r="H480" s="69"/>
      <c r="I480" s="69"/>
      <c r="J480" s="69"/>
      <c r="K480" s="69"/>
      <c r="L480" s="69"/>
    </row>
    <row r="481" spans="1:12" x14ac:dyDescent="0.2">
      <c r="A481" s="77" t="s">
        <v>352</v>
      </c>
      <c r="B481" s="78" t="str">
        <f>B467</f>
        <v>Poland Ladies</v>
      </c>
      <c r="C481" s="84"/>
      <c r="D481" s="84"/>
      <c r="E481" s="78" t="str">
        <f>E467</f>
        <v>Swiss Ladies</v>
      </c>
      <c r="F481" s="71"/>
      <c r="G481" s="69"/>
      <c r="H481" s="69"/>
      <c r="I481" s="69"/>
      <c r="J481" s="69"/>
      <c r="K481" s="69"/>
      <c r="L481" s="69"/>
    </row>
    <row r="482" spans="1:12" x14ac:dyDescent="0.2">
      <c r="A482" s="56" t="s">
        <v>353</v>
      </c>
      <c r="B482" s="68"/>
      <c r="C482" s="14"/>
      <c r="D482" s="71"/>
      <c r="E482" s="68"/>
      <c r="F482" s="58"/>
      <c r="G482" s="69"/>
      <c r="H482" s="69"/>
      <c r="I482" s="69"/>
      <c r="J482" s="69"/>
      <c r="K482" s="69"/>
      <c r="L482" s="69"/>
    </row>
    <row r="483" spans="1:12" x14ac:dyDescent="0.2">
      <c r="A483" s="56" t="s">
        <v>354</v>
      </c>
      <c r="B483" s="68"/>
      <c r="C483" s="14"/>
      <c r="D483" s="71"/>
      <c r="E483" s="68"/>
      <c r="F483" s="58"/>
      <c r="G483" s="69"/>
      <c r="H483" s="69"/>
      <c r="I483" s="69"/>
      <c r="J483" s="69"/>
      <c r="K483" s="69"/>
      <c r="L483" s="69"/>
    </row>
    <row r="484" spans="1:12" x14ac:dyDescent="0.2">
      <c r="A484" s="56" t="s">
        <v>355</v>
      </c>
      <c r="B484" s="69"/>
      <c r="C484" s="14"/>
      <c r="D484" s="71"/>
      <c r="E484" s="69"/>
      <c r="F484" s="58"/>
      <c r="G484" s="69"/>
      <c r="H484" s="69"/>
      <c r="I484" s="69"/>
      <c r="J484" s="69"/>
      <c r="K484" s="69"/>
      <c r="L484" s="69"/>
    </row>
    <row r="485" spans="1:12" x14ac:dyDescent="0.2">
      <c r="A485" s="56" t="s">
        <v>356</v>
      </c>
      <c r="B485" s="69"/>
      <c r="C485" s="14"/>
      <c r="D485" s="71"/>
      <c r="E485" s="69"/>
      <c r="F485" s="58"/>
      <c r="G485" s="69"/>
      <c r="H485" s="69"/>
      <c r="I485" s="69"/>
      <c r="J485" s="69"/>
      <c r="K485" s="69"/>
      <c r="L485" s="69"/>
    </row>
    <row r="486" spans="1:12" ht="15.75" x14ac:dyDescent="0.25">
      <c r="A486" s="85" t="s">
        <v>357</v>
      </c>
      <c r="B486" s="86">
        <v>1</v>
      </c>
      <c r="C486" s="87"/>
      <c r="D486" s="88"/>
      <c r="E486" s="86">
        <v>6</v>
      </c>
      <c r="F486" s="58"/>
      <c r="G486" s="69"/>
      <c r="H486" s="69"/>
      <c r="I486" s="69"/>
      <c r="J486" s="69"/>
      <c r="K486" s="69"/>
      <c r="L486" s="69"/>
    </row>
    <row r="487" spans="1:12" x14ac:dyDescent="0.2">
      <c r="A487" s="89"/>
      <c r="B487" s="8"/>
      <c r="E487" s="55"/>
      <c r="F487" s="71"/>
      <c r="G487" s="69"/>
      <c r="H487" s="69"/>
      <c r="I487" s="69"/>
      <c r="J487" s="69"/>
      <c r="K487" s="69"/>
      <c r="L487" s="69"/>
    </row>
    <row r="488" spans="1:12" x14ac:dyDescent="0.2">
      <c r="A488" s="56" t="s">
        <v>358</v>
      </c>
      <c r="B488" s="68"/>
      <c r="C488" s="14"/>
      <c r="F488" s="71"/>
      <c r="G488" s="69"/>
      <c r="H488" s="69"/>
      <c r="I488" s="69"/>
      <c r="J488" s="69"/>
      <c r="K488" s="69"/>
      <c r="L488" s="69"/>
    </row>
    <row r="489" spans="1:12" x14ac:dyDescent="0.2">
      <c r="A489" s="55"/>
      <c r="B489" s="55"/>
      <c r="G489" s="55"/>
      <c r="H489" s="55"/>
      <c r="I489" s="55"/>
      <c r="J489" s="55"/>
      <c r="K489" s="55"/>
      <c r="L489" s="55"/>
    </row>
    <row r="490" spans="1:12" x14ac:dyDescent="0.2">
      <c r="A490" s="28" t="s">
        <v>341</v>
      </c>
      <c r="B490" s="3"/>
      <c r="D490" s="28" t="s">
        <v>342</v>
      </c>
      <c r="E490" s="3"/>
      <c r="G490" s="28" t="s">
        <v>359</v>
      </c>
      <c r="H490" s="3"/>
      <c r="K490" s="28" t="s">
        <v>360</v>
      </c>
      <c r="L490" s="3"/>
    </row>
    <row r="491" spans="1:12" x14ac:dyDescent="0.2">
      <c r="B491" s="55"/>
      <c r="E491" s="55"/>
      <c r="H491" s="55"/>
      <c r="L491" s="55"/>
    </row>
    <row r="492" spans="1:12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ht="45" x14ac:dyDescent="0.6">
      <c r="A493" s="170" t="s">
        <v>331</v>
      </c>
      <c r="B493" s="160"/>
      <c r="C493" s="160"/>
      <c r="D493" s="160"/>
      <c r="E493" s="160"/>
      <c r="F493" s="52" t="s">
        <v>332</v>
      </c>
      <c r="G493" s="53"/>
      <c r="H493" s="53"/>
      <c r="I493" s="53"/>
      <c r="J493" s="53"/>
      <c r="K493" s="169" t="s">
        <v>333</v>
      </c>
      <c r="L493" s="160"/>
    </row>
    <row r="494" spans="1:12" x14ac:dyDescent="0.2">
      <c r="A494" s="8"/>
      <c r="B494" s="8"/>
      <c r="C494" s="55"/>
      <c r="D494" s="8"/>
      <c r="E494" s="8"/>
      <c r="F494" s="55"/>
      <c r="G494" s="8"/>
      <c r="H494" s="8"/>
      <c r="I494" s="8"/>
      <c r="J494" s="8"/>
      <c r="K494" s="8"/>
      <c r="L494" s="8"/>
    </row>
    <row r="495" spans="1:12" x14ac:dyDescent="0.2">
      <c r="A495" s="56" t="s">
        <v>19</v>
      </c>
      <c r="B495" s="90">
        <f>B454+4</f>
        <v>51</v>
      </c>
      <c r="C495" s="58"/>
      <c r="D495" s="167" t="s">
        <v>334</v>
      </c>
      <c r="E495" s="168"/>
      <c r="F495" s="60">
        <f>B495</f>
        <v>51</v>
      </c>
      <c r="G495" s="61" t="s">
        <v>335</v>
      </c>
      <c r="H495" s="62" t="str">
        <f>B508</f>
        <v>Can. Mutina</v>
      </c>
      <c r="I495" s="167" t="s">
        <v>336</v>
      </c>
      <c r="J495" s="168"/>
      <c r="K495" s="62" t="str">
        <f>E508</f>
        <v>Idroscalo A</v>
      </c>
      <c r="L495" s="61" t="s">
        <v>65</v>
      </c>
    </row>
    <row r="496" spans="1:12" x14ac:dyDescent="0.2">
      <c r="A496" s="56" t="s">
        <v>337</v>
      </c>
      <c r="B496" s="133">
        <f>VLOOKUP(FLOOR(B495/4,1)*4+1,calendario,2)</f>
        <v>0.75000000000000044</v>
      </c>
      <c r="C496" s="58"/>
      <c r="D496" s="162"/>
      <c r="E496" s="163"/>
      <c r="F496" s="58"/>
      <c r="G496" s="68"/>
      <c r="H496" s="69"/>
      <c r="I496" s="68"/>
      <c r="J496" s="68"/>
      <c r="K496" s="68"/>
      <c r="L496" s="69"/>
    </row>
    <row r="497" spans="1:12" x14ac:dyDescent="0.2">
      <c r="A497" s="56" t="s">
        <v>338</v>
      </c>
      <c r="B497" s="70">
        <f>VLOOKUP(B495,calendario,3)</f>
        <v>3</v>
      </c>
      <c r="C497" s="58"/>
      <c r="D497" s="150"/>
      <c r="E497" s="164"/>
      <c r="F497" s="58"/>
      <c r="G497" s="68"/>
      <c r="H497" s="69"/>
      <c r="I497" s="68"/>
      <c r="J497" s="68"/>
      <c r="K497" s="68"/>
      <c r="L497" s="69"/>
    </row>
    <row r="498" spans="1:12" x14ac:dyDescent="0.2">
      <c r="A498" s="56" t="s">
        <v>36</v>
      </c>
      <c r="B498" s="70" t="str">
        <f>VLOOKUP(B508,squadre,2,FALSE)</f>
        <v>1st Division</v>
      </c>
      <c r="C498" s="58"/>
      <c r="D498" s="150"/>
      <c r="E498" s="164"/>
      <c r="F498" s="58"/>
      <c r="G498" s="68"/>
      <c r="H498" s="68"/>
      <c r="I498" s="68"/>
      <c r="J498" s="68"/>
      <c r="K498" s="69"/>
      <c r="L498" s="69"/>
    </row>
    <row r="499" spans="1:12" x14ac:dyDescent="0.2">
      <c r="A499" s="56" t="s">
        <v>340</v>
      </c>
      <c r="B499" s="72">
        <v>42833</v>
      </c>
      <c r="C499" s="58"/>
      <c r="D499" s="150"/>
      <c r="E499" s="164"/>
      <c r="F499" s="58"/>
      <c r="G499" s="69"/>
      <c r="H499" s="69"/>
      <c r="I499" s="69"/>
      <c r="J499" s="69"/>
      <c r="K499" s="69"/>
      <c r="L499" s="69"/>
    </row>
    <row r="500" spans="1:12" x14ac:dyDescent="0.2">
      <c r="A500" s="73"/>
      <c r="B500" s="74"/>
      <c r="C500" s="58"/>
      <c r="D500" s="150"/>
      <c r="E500" s="164"/>
      <c r="F500" s="58"/>
      <c r="G500" s="68"/>
      <c r="H500" s="69"/>
      <c r="I500" s="68"/>
      <c r="J500" s="68"/>
      <c r="K500" s="68"/>
      <c r="L500" s="68"/>
    </row>
    <row r="501" spans="1:12" x14ac:dyDescent="0.2">
      <c r="A501" s="56" t="s">
        <v>341</v>
      </c>
      <c r="B501" s="75" t="str">
        <f>VLOOKUP(B495,calendario,9)</f>
        <v>EUR B</v>
      </c>
      <c r="C501" s="58"/>
      <c r="D501" s="150"/>
      <c r="E501" s="164"/>
      <c r="F501" s="58"/>
      <c r="G501" s="68"/>
      <c r="H501" s="68"/>
      <c r="I501" s="68"/>
      <c r="J501" s="68"/>
      <c r="K501" s="69"/>
      <c r="L501" s="69"/>
    </row>
    <row r="502" spans="1:12" x14ac:dyDescent="0.2">
      <c r="A502" s="56" t="s">
        <v>342</v>
      </c>
      <c r="B502" s="74"/>
      <c r="C502" s="58"/>
      <c r="D502" s="150"/>
      <c r="E502" s="164"/>
      <c r="F502" s="58"/>
      <c r="G502" s="68"/>
      <c r="H502" s="69"/>
      <c r="I502" s="68"/>
      <c r="J502" s="68"/>
      <c r="K502" s="68"/>
      <c r="L502" s="69"/>
    </row>
    <row r="503" spans="1:12" x14ac:dyDescent="0.2">
      <c r="A503" s="73"/>
      <c r="B503" s="74"/>
      <c r="C503" s="58"/>
      <c r="D503" s="150"/>
      <c r="E503" s="164"/>
      <c r="F503" s="58"/>
      <c r="G503" s="68"/>
      <c r="H503" s="68"/>
      <c r="I503" s="68"/>
      <c r="J503" s="68"/>
      <c r="K503" s="69"/>
      <c r="L503" s="69"/>
    </row>
    <row r="504" spans="1:12" x14ac:dyDescent="0.2">
      <c r="A504" s="56" t="s">
        <v>343</v>
      </c>
      <c r="B504" s="74"/>
      <c r="C504" s="58"/>
      <c r="D504" s="150"/>
      <c r="E504" s="164"/>
      <c r="F504" s="58"/>
      <c r="G504" s="69"/>
      <c r="H504" s="69"/>
      <c r="I504" s="69"/>
      <c r="J504" s="69"/>
      <c r="K504" s="69"/>
      <c r="L504" s="69"/>
    </row>
    <row r="505" spans="1:12" x14ac:dyDescent="0.2">
      <c r="A505" s="56" t="s">
        <v>344</v>
      </c>
      <c r="B505" s="74"/>
      <c r="C505" s="58"/>
      <c r="D505" s="150"/>
      <c r="E505" s="164"/>
      <c r="F505" s="58"/>
      <c r="G505" s="69"/>
      <c r="H505" s="69"/>
      <c r="I505" s="69"/>
      <c r="J505" s="69"/>
      <c r="K505" s="69"/>
      <c r="L505" s="69"/>
    </row>
    <row r="506" spans="1:12" x14ac:dyDescent="0.2">
      <c r="A506" s="56" t="s">
        <v>345</v>
      </c>
      <c r="B506" s="74"/>
      <c r="C506" s="58"/>
      <c r="D506" s="165"/>
      <c r="E506" s="166"/>
      <c r="F506" s="58"/>
      <c r="G506" s="69"/>
      <c r="H506" s="69"/>
      <c r="I506" s="69"/>
      <c r="J506" s="69"/>
      <c r="K506" s="69"/>
      <c r="L506" s="69"/>
    </row>
    <row r="507" spans="1:12" x14ac:dyDescent="0.2">
      <c r="A507" s="55"/>
      <c r="B507" s="55"/>
      <c r="D507" s="55"/>
      <c r="E507" s="55"/>
      <c r="F507" s="71"/>
      <c r="G507" s="69"/>
      <c r="H507" s="69"/>
      <c r="I507" s="69"/>
      <c r="J507" s="69"/>
      <c r="K507" s="69"/>
      <c r="L507" s="69"/>
    </row>
    <row r="508" spans="1:12" x14ac:dyDescent="0.2">
      <c r="A508" s="77" t="s">
        <v>346</v>
      </c>
      <c r="B508" s="78" t="str">
        <f>VLOOKUP(B495,calendario,5)</f>
        <v>Can. Mutina</v>
      </c>
      <c r="C508" s="79"/>
      <c r="D508" s="77" t="s">
        <v>347</v>
      </c>
      <c r="E508" s="78" t="str">
        <f>VLOOKUP(B495,calendario,6)</f>
        <v>Idroscalo A</v>
      </c>
      <c r="F508" s="6"/>
      <c r="G508" s="69"/>
      <c r="H508" s="69"/>
      <c r="I508" s="69"/>
      <c r="J508" s="69"/>
      <c r="K508" s="69"/>
      <c r="L508" s="69"/>
    </row>
    <row r="509" spans="1:12" x14ac:dyDescent="0.2">
      <c r="A509" s="56" t="s">
        <v>348</v>
      </c>
      <c r="B509" s="56" t="s">
        <v>349</v>
      </c>
      <c r="C509" s="73"/>
      <c r="D509" s="56" t="s">
        <v>348</v>
      </c>
      <c r="E509" s="56" t="s">
        <v>349</v>
      </c>
      <c r="F509" s="80"/>
      <c r="G509" s="69"/>
      <c r="H509" s="69"/>
      <c r="I509" s="69"/>
      <c r="J509" s="69"/>
      <c r="K509" s="69"/>
      <c r="L509" s="69"/>
    </row>
    <row r="510" spans="1:12" x14ac:dyDescent="0.2">
      <c r="A510" s="81">
        <f>VLOOKUP(B508,squadre,3,FALSE)</f>
        <v>1</v>
      </c>
      <c r="B510" s="70" t="str">
        <f>VLOOKUP(B508,squadre,4,FALSE)</f>
        <v>Andrea Caminati</v>
      </c>
      <c r="C510" s="69"/>
      <c r="D510" s="81">
        <f>VLOOKUP(E508,squadre,3,FALSE)</f>
        <v>1</v>
      </c>
      <c r="E510" s="70" t="str">
        <f>VLOOKUP(E508,squadre,4,FALSE)</f>
        <v>Ruggero Di Maria</v>
      </c>
      <c r="F510" s="58"/>
      <c r="G510" s="69"/>
      <c r="H510" s="69"/>
      <c r="I510" s="69"/>
      <c r="J510" s="69"/>
      <c r="K510" s="69"/>
      <c r="L510" s="69"/>
    </row>
    <row r="511" spans="1:12" x14ac:dyDescent="0.2">
      <c r="A511" s="81">
        <f>VLOOKUP(B508,squadre,5,FALSE)</f>
        <v>3</v>
      </c>
      <c r="B511" s="70" t="str">
        <f>VLOOKUP(B508,squadre,6,FALSE)</f>
        <v>Filippo Spezzani</v>
      </c>
      <c r="C511" s="69"/>
      <c r="D511" s="81">
        <f>VLOOKUP(E508,squadre,5,FALSE)</f>
        <v>2</v>
      </c>
      <c r="E511" s="70" t="str">
        <f>VLOOKUP(E508,squadre,6,FALSE)</f>
        <v>Daniele Caprioglio</v>
      </c>
      <c r="F511" s="58"/>
      <c r="G511" s="69"/>
      <c r="H511" s="69"/>
      <c r="I511" s="69"/>
      <c r="J511" s="69"/>
      <c r="K511" s="69"/>
      <c r="L511" s="69"/>
    </row>
    <row r="512" spans="1:12" x14ac:dyDescent="0.2">
      <c r="A512" s="81">
        <f>VLOOKUP(B508,squadre,7,FALSE)</f>
        <v>4</v>
      </c>
      <c r="B512" s="70" t="str">
        <f>VLOOKUP(B508,squadre,8,FALSE)</f>
        <v>Mario Moschetti</v>
      </c>
      <c r="C512" s="69"/>
      <c r="D512" s="81">
        <f>VLOOKUP(E508,squadre,7,FALSE)</f>
        <v>4</v>
      </c>
      <c r="E512" s="70" t="str">
        <f>VLOOKUP(E508,squadre,8,FALSE)</f>
        <v>Mirko Caprioglio</v>
      </c>
      <c r="F512" s="58"/>
      <c r="G512" s="69"/>
      <c r="H512" s="69"/>
      <c r="I512" s="69"/>
      <c r="J512" s="69"/>
      <c r="K512" s="69"/>
      <c r="L512" s="69"/>
    </row>
    <row r="513" spans="1:12" x14ac:dyDescent="0.2">
      <c r="A513" s="81">
        <f>VLOOKUP(B508,squadre,9,FALSE)</f>
        <v>5</v>
      </c>
      <c r="B513" s="70" t="str">
        <f>VLOOKUP(B508,squadre,10,FALSE)</f>
        <v>Maurizio Mazzanti</v>
      </c>
      <c r="C513" s="69"/>
      <c r="D513" s="81">
        <f>VLOOKUP(E508,squadre,9,FALSE)</f>
        <v>6</v>
      </c>
      <c r="E513" s="70" t="str">
        <f>VLOOKUP(E508,squadre,10,FALSE)</f>
        <v>Baroni Alberto</v>
      </c>
      <c r="F513" s="58"/>
      <c r="G513" s="69"/>
      <c r="H513" s="69"/>
      <c r="I513" s="69"/>
      <c r="J513" s="69"/>
      <c r="K513" s="69"/>
      <c r="L513" s="69"/>
    </row>
    <row r="514" spans="1:12" x14ac:dyDescent="0.2">
      <c r="A514" s="81">
        <f>VLOOKUP(B508,squadre,11,FALSE)</f>
        <v>6</v>
      </c>
      <c r="B514" s="70" t="str">
        <f>VLOOKUP(B508,squadre,12,FALSE)</f>
        <v>Lorenzo De Toni</v>
      </c>
      <c r="C514" s="69"/>
      <c r="D514" s="81">
        <f>VLOOKUP(E508,squadre,11,FALSE)</f>
        <v>7</v>
      </c>
      <c r="E514" s="70" t="str">
        <f>VLOOKUP(E508,squadre,12,FALSE)</f>
        <v>Sasha Cardini</v>
      </c>
      <c r="F514" s="58"/>
      <c r="G514" s="69"/>
      <c r="H514" s="69"/>
      <c r="I514" s="69"/>
      <c r="J514" s="69"/>
      <c r="K514" s="69"/>
      <c r="L514" s="69"/>
    </row>
    <row r="515" spans="1:12" x14ac:dyDescent="0.2">
      <c r="A515" s="81">
        <f>VLOOKUP(B508,squadre,13,FALSE)</f>
        <v>7</v>
      </c>
      <c r="B515" s="70" t="str">
        <f>VLOOKUP(B508,squadre,14,FALSE)</f>
        <v>Mirko Bello</v>
      </c>
      <c r="C515" s="69"/>
      <c r="D515" s="81">
        <f>VLOOKUP(E508,squadre,13,FALSE)</f>
        <v>11</v>
      </c>
      <c r="E515" s="70" t="str">
        <f>VLOOKUP(E508,squadre,14,FALSE)</f>
        <v>Edoardo Di Maria</v>
      </c>
      <c r="F515" s="58"/>
      <c r="G515" s="69"/>
      <c r="H515" s="69"/>
      <c r="I515" s="69"/>
      <c r="J515" s="69"/>
      <c r="K515" s="69"/>
      <c r="L515" s="69"/>
    </row>
    <row r="516" spans="1:12" x14ac:dyDescent="0.2">
      <c r="A516" s="81">
        <f>VLOOKUP(B508,squadre,15,FALSE)</f>
        <v>8</v>
      </c>
      <c r="B516" s="70" t="str">
        <f>VLOOKUP(B508,squadre,16,FALSE)</f>
        <v>Matteo Gobbi</v>
      </c>
      <c r="C516" s="69"/>
      <c r="D516" s="81">
        <f>VLOOKUP(E508,squadre,15,FALSE)</f>
        <v>0</v>
      </c>
      <c r="E516" s="70">
        <f>VLOOKUP(E508,squadre,16,FALSE)</f>
        <v>0</v>
      </c>
      <c r="F516" s="58"/>
      <c r="G516" s="69"/>
      <c r="H516" s="69"/>
      <c r="I516" s="69"/>
      <c r="J516" s="69"/>
      <c r="K516" s="69"/>
      <c r="L516" s="69"/>
    </row>
    <row r="517" spans="1:12" x14ac:dyDescent="0.2">
      <c r="A517" s="81">
        <f>VLOOKUP(B508,squadre,17,FALSE)</f>
        <v>9</v>
      </c>
      <c r="B517" s="70" t="str">
        <f>VLOOKUP(B508,squadre,18,FALSE)</f>
        <v>Piero Pizzo</v>
      </c>
      <c r="C517" s="69"/>
      <c r="D517" s="81">
        <f>VLOOKUP(E508,squadre,17,FALSE)</f>
        <v>0</v>
      </c>
      <c r="E517" s="70">
        <f>VLOOKUP(E508,squadre,18,FALSE)</f>
        <v>0</v>
      </c>
      <c r="F517" s="58"/>
      <c r="G517" s="69"/>
      <c r="H517" s="69"/>
      <c r="I517" s="69"/>
      <c r="J517" s="69"/>
      <c r="K517" s="69"/>
      <c r="L517" s="69"/>
    </row>
    <row r="518" spans="1:12" x14ac:dyDescent="0.2">
      <c r="A518" s="81">
        <f>VLOOKUP(B508,squadre,19,FALSE)</f>
        <v>10</v>
      </c>
      <c r="B518" s="70" t="str">
        <f>VLOOKUP(B508,squadre,20,FALSE)</f>
        <v>Enrico Moschetti</v>
      </c>
      <c r="C518" s="69"/>
      <c r="D518" s="81">
        <f>VLOOKUP(E508,squadre,19,FALSE)</f>
        <v>0</v>
      </c>
      <c r="E518" s="70">
        <f>VLOOKUP(E508,squadre,20,FALSE)</f>
        <v>0</v>
      </c>
      <c r="F518" s="58"/>
      <c r="G518" s="69"/>
      <c r="H518" s="69"/>
      <c r="I518" s="69"/>
      <c r="J518" s="69"/>
      <c r="K518" s="69"/>
      <c r="L518" s="69"/>
    </row>
    <row r="519" spans="1:12" x14ac:dyDescent="0.2">
      <c r="A519" s="81">
        <f>VLOOKUP(B508,squadre,21,FALSE)</f>
        <v>0</v>
      </c>
      <c r="B519" s="70">
        <f>VLOOKUP(B508,squadre,22,FALSE)</f>
        <v>0</v>
      </c>
      <c r="C519" s="69"/>
      <c r="D519" s="81">
        <f>VLOOKUP(E508,squadre,21,FALSE)</f>
        <v>0</v>
      </c>
      <c r="E519" s="70">
        <f>VLOOKUP(E508,squadre,22,FALSE)</f>
        <v>0</v>
      </c>
      <c r="F519" s="58"/>
      <c r="G519" s="69"/>
      <c r="H519" s="69"/>
      <c r="I519" s="69"/>
      <c r="J519" s="69"/>
      <c r="K519" s="69"/>
      <c r="L519" s="69"/>
    </row>
    <row r="520" spans="1:12" x14ac:dyDescent="0.2">
      <c r="A520" s="83"/>
      <c r="B520" s="74"/>
      <c r="C520" s="69"/>
      <c r="D520" s="83"/>
      <c r="E520" s="74"/>
      <c r="F520" s="58"/>
      <c r="G520" s="69"/>
      <c r="H520" s="69"/>
      <c r="I520" s="69"/>
      <c r="J520" s="69"/>
      <c r="K520" s="69"/>
      <c r="L520" s="69"/>
    </row>
    <row r="521" spans="1:12" x14ac:dyDescent="0.2">
      <c r="A521" s="55"/>
      <c r="B521" s="55"/>
      <c r="C521" s="55"/>
      <c r="D521" s="55"/>
      <c r="E521" s="55"/>
      <c r="F521" s="71"/>
      <c r="G521" s="69"/>
      <c r="H521" s="69"/>
      <c r="I521" s="69"/>
      <c r="J521" s="69"/>
      <c r="K521" s="69"/>
      <c r="L521" s="69"/>
    </row>
    <row r="522" spans="1:12" x14ac:dyDescent="0.2">
      <c r="A522" s="77" t="s">
        <v>352</v>
      </c>
      <c r="B522" s="78" t="str">
        <f>B508</f>
        <v>Can. Mutina</v>
      </c>
      <c r="C522" s="84"/>
      <c r="D522" s="84"/>
      <c r="E522" s="78" t="str">
        <f>E508</f>
        <v>Idroscalo A</v>
      </c>
      <c r="F522" s="71"/>
      <c r="G522" s="69"/>
      <c r="H522" s="69"/>
      <c r="I522" s="69"/>
      <c r="J522" s="69"/>
      <c r="K522" s="69"/>
      <c r="L522" s="69"/>
    </row>
    <row r="523" spans="1:12" x14ac:dyDescent="0.2">
      <c r="A523" s="56" t="s">
        <v>353</v>
      </c>
      <c r="B523" s="68"/>
      <c r="C523" s="14"/>
      <c r="D523" s="71"/>
      <c r="E523" s="68"/>
      <c r="F523" s="58"/>
      <c r="G523" s="69"/>
      <c r="H523" s="69"/>
      <c r="I523" s="69"/>
      <c r="J523" s="69"/>
      <c r="K523" s="69"/>
      <c r="L523" s="69"/>
    </row>
    <row r="524" spans="1:12" x14ac:dyDescent="0.2">
      <c r="A524" s="56" t="s">
        <v>354</v>
      </c>
      <c r="B524" s="68"/>
      <c r="C524" s="14"/>
      <c r="D524" s="71"/>
      <c r="E524" s="68"/>
      <c r="F524" s="58"/>
      <c r="G524" s="69"/>
      <c r="H524" s="69"/>
      <c r="I524" s="69"/>
      <c r="J524" s="69"/>
      <c r="K524" s="69"/>
      <c r="L524" s="69"/>
    </row>
    <row r="525" spans="1:12" x14ac:dyDescent="0.2">
      <c r="A525" s="56" t="s">
        <v>355</v>
      </c>
      <c r="B525" s="69"/>
      <c r="C525" s="14"/>
      <c r="D525" s="71"/>
      <c r="E525" s="69"/>
      <c r="F525" s="58"/>
      <c r="G525" s="69"/>
      <c r="H525" s="69"/>
      <c r="I525" s="69"/>
      <c r="J525" s="69"/>
      <c r="K525" s="69"/>
      <c r="L525" s="69"/>
    </row>
    <row r="526" spans="1:12" x14ac:dyDescent="0.2">
      <c r="A526" s="56" t="s">
        <v>356</v>
      </c>
      <c r="B526" s="69"/>
      <c r="C526" s="14"/>
      <c r="D526" s="71"/>
      <c r="E526" s="69"/>
      <c r="F526" s="58"/>
      <c r="G526" s="69"/>
      <c r="H526" s="69"/>
      <c r="I526" s="69"/>
      <c r="J526" s="69"/>
      <c r="K526" s="69"/>
      <c r="L526" s="69"/>
    </row>
    <row r="527" spans="1:12" ht="15.75" x14ac:dyDescent="0.25">
      <c r="A527" s="85" t="s">
        <v>357</v>
      </c>
      <c r="B527" s="86">
        <v>1</v>
      </c>
      <c r="C527" s="87"/>
      <c r="D527" s="88"/>
      <c r="E527" s="86">
        <v>2</v>
      </c>
      <c r="F527" s="58"/>
      <c r="G527" s="69"/>
      <c r="H527" s="69"/>
      <c r="I527" s="69"/>
      <c r="J527" s="69"/>
      <c r="K527" s="69"/>
      <c r="L527" s="69"/>
    </row>
    <row r="528" spans="1:12" x14ac:dyDescent="0.2">
      <c r="A528" s="89"/>
      <c r="B528" s="8"/>
      <c r="E528" s="55"/>
      <c r="F528" s="71"/>
      <c r="G528" s="69"/>
      <c r="H528" s="69"/>
      <c r="I528" s="69"/>
      <c r="J528" s="69"/>
      <c r="K528" s="69"/>
      <c r="L528" s="69"/>
    </row>
    <row r="529" spans="1:12" x14ac:dyDescent="0.2">
      <c r="A529" s="56" t="s">
        <v>358</v>
      </c>
      <c r="B529" s="68"/>
      <c r="C529" s="14"/>
      <c r="F529" s="71"/>
      <c r="G529" s="69"/>
      <c r="H529" s="69"/>
      <c r="I529" s="69"/>
      <c r="J529" s="69"/>
      <c r="K529" s="69"/>
      <c r="L529" s="69"/>
    </row>
    <row r="530" spans="1:12" x14ac:dyDescent="0.2">
      <c r="A530" s="55"/>
      <c r="B530" s="55"/>
      <c r="G530" s="55"/>
      <c r="H530" s="55"/>
      <c r="I530" s="55"/>
      <c r="J530" s="55"/>
      <c r="K530" s="55"/>
      <c r="L530" s="55"/>
    </row>
    <row r="531" spans="1:12" x14ac:dyDescent="0.2">
      <c r="A531" s="28" t="s">
        <v>341</v>
      </c>
      <c r="B531" s="3"/>
      <c r="D531" s="28" t="s">
        <v>342</v>
      </c>
      <c r="E531" s="3"/>
      <c r="G531" s="28" t="s">
        <v>359</v>
      </c>
      <c r="H531" s="3"/>
      <c r="K531" s="28" t="s">
        <v>360</v>
      </c>
      <c r="L531" s="3"/>
    </row>
    <row r="532" spans="1:12" x14ac:dyDescent="0.2">
      <c r="B532" s="55"/>
      <c r="E532" s="55"/>
      <c r="H532" s="55"/>
      <c r="L532" s="55"/>
    </row>
    <row r="533" spans="1:12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ht="45" x14ac:dyDescent="0.6">
      <c r="A534" s="170" t="s">
        <v>331</v>
      </c>
      <c r="B534" s="160"/>
      <c r="C534" s="160"/>
      <c r="D534" s="160"/>
      <c r="E534" s="160"/>
      <c r="F534" s="52" t="s">
        <v>332</v>
      </c>
      <c r="G534" s="53"/>
      <c r="H534" s="53"/>
      <c r="I534" s="53"/>
      <c r="J534" s="53"/>
      <c r="K534" s="169" t="s">
        <v>333</v>
      </c>
      <c r="L534" s="160"/>
    </row>
    <row r="535" spans="1:12" x14ac:dyDescent="0.2">
      <c r="A535" s="8"/>
      <c r="B535" s="8"/>
      <c r="C535" s="55"/>
      <c r="D535" s="8"/>
      <c r="E535" s="8"/>
      <c r="F535" s="55"/>
      <c r="G535" s="8"/>
      <c r="H535" s="8"/>
      <c r="I535" s="8"/>
      <c r="J535" s="8"/>
      <c r="K535" s="8"/>
      <c r="L535" s="8"/>
    </row>
    <row r="536" spans="1:12" x14ac:dyDescent="0.2">
      <c r="A536" s="56" t="s">
        <v>19</v>
      </c>
      <c r="B536" s="90">
        <f>B495+4</f>
        <v>55</v>
      </c>
      <c r="C536" s="58"/>
      <c r="D536" s="167" t="s">
        <v>334</v>
      </c>
      <c r="E536" s="168"/>
      <c r="F536" s="60">
        <f>B536</f>
        <v>55</v>
      </c>
      <c r="G536" s="61" t="s">
        <v>335</v>
      </c>
      <c r="H536" s="62">
        <f>B549</f>
        <v>0</v>
      </c>
      <c r="I536" s="167" t="s">
        <v>336</v>
      </c>
      <c r="J536" s="168"/>
      <c r="K536" s="62">
        <f>E549</f>
        <v>0</v>
      </c>
      <c r="L536" s="61" t="s">
        <v>65</v>
      </c>
    </row>
    <row r="537" spans="1:12" x14ac:dyDescent="0.2">
      <c r="A537" s="56" t="s">
        <v>337</v>
      </c>
      <c r="B537" s="133">
        <f>VLOOKUP(FLOOR(B536/4,1)*4+1,calendario,2)</f>
        <v>0.77083333333333381</v>
      </c>
      <c r="C537" s="58"/>
      <c r="D537" s="162"/>
      <c r="E537" s="163"/>
      <c r="F537" s="58"/>
      <c r="G537" s="68"/>
      <c r="H537" s="69"/>
      <c r="I537" s="68"/>
      <c r="J537" s="68"/>
      <c r="K537" s="68"/>
      <c r="L537" s="69"/>
    </row>
    <row r="538" spans="1:12" x14ac:dyDescent="0.2">
      <c r="A538" s="56" t="s">
        <v>338</v>
      </c>
      <c r="B538" s="70">
        <f>VLOOKUP(B536,calendario,3)</f>
        <v>3</v>
      </c>
      <c r="C538" s="58"/>
      <c r="D538" s="150"/>
      <c r="E538" s="164"/>
      <c r="F538" s="58"/>
      <c r="G538" s="68"/>
      <c r="H538" s="69"/>
      <c r="I538" s="68"/>
      <c r="J538" s="68"/>
      <c r="K538" s="68"/>
      <c r="L538" s="69"/>
    </row>
    <row r="539" spans="1:12" x14ac:dyDescent="0.2">
      <c r="A539" s="56" t="s">
        <v>36</v>
      </c>
      <c r="B539" s="70" t="e">
        <f>VLOOKUP(B549,squadre,2,FALSE)</f>
        <v>#N/A</v>
      </c>
      <c r="C539" s="58"/>
      <c r="D539" s="150"/>
      <c r="E539" s="164"/>
      <c r="F539" s="58"/>
      <c r="G539" s="68"/>
      <c r="H539" s="68"/>
      <c r="I539" s="68"/>
      <c r="J539" s="68"/>
      <c r="K539" s="69"/>
      <c r="L539" s="69"/>
    </row>
    <row r="540" spans="1:12" x14ac:dyDescent="0.2">
      <c r="A540" s="56" t="s">
        <v>340</v>
      </c>
      <c r="B540" s="72">
        <v>42833</v>
      </c>
      <c r="C540" s="58"/>
      <c r="D540" s="150"/>
      <c r="E540" s="164"/>
      <c r="F540" s="58"/>
      <c r="G540" s="69"/>
      <c r="H540" s="69"/>
      <c r="I540" s="69"/>
      <c r="J540" s="69"/>
      <c r="K540" s="69"/>
      <c r="L540" s="69"/>
    </row>
    <row r="541" spans="1:12" x14ac:dyDescent="0.2">
      <c r="A541" s="73"/>
      <c r="B541" s="74"/>
      <c r="C541" s="58"/>
      <c r="D541" s="150"/>
      <c r="E541" s="164"/>
      <c r="F541" s="58"/>
      <c r="G541" s="68"/>
      <c r="H541" s="69"/>
      <c r="I541" s="68"/>
      <c r="J541" s="68"/>
      <c r="K541" s="68"/>
      <c r="L541" s="68"/>
    </row>
    <row r="542" spans="1:12" x14ac:dyDescent="0.2">
      <c r="A542" s="56" t="s">
        <v>341</v>
      </c>
      <c r="B542" s="75">
        <f>VLOOKUP(B536,calendario,9)</f>
        <v>0</v>
      </c>
      <c r="C542" s="58"/>
      <c r="D542" s="150"/>
      <c r="E542" s="164"/>
      <c r="F542" s="58"/>
      <c r="G542" s="68"/>
      <c r="H542" s="68"/>
      <c r="I542" s="68"/>
      <c r="J542" s="68"/>
      <c r="K542" s="69"/>
      <c r="L542" s="69"/>
    </row>
    <row r="543" spans="1:12" x14ac:dyDescent="0.2">
      <c r="A543" s="56" t="s">
        <v>342</v>
      </c>
      <c r="B543" s="74"/>
      <c r="C543" s="58"/>
      <c r="D543" s="150"/>
      <c r="E543" s="164"/>
      <c r="F543" s="58"/>
      <c r="G543" s="68"/>
      <c r="H543" s="69"/>
      <c r="I543" s="68"/>
      <c r="J543" s="68"/>
      <c r="K543" s="68"/>
      <c r="L543" s="69"/>
    </row>
    <row r="544" spans="1:12" x14ac:dyDescent="0.2">
      <c r="A544" s="73"/>
      <c r="B544" s="74"/>
      <c r="C544" s="58"/>
      <c r="D544" s="150"/>
      <c r="E544" s="164"/>
      <c r="F544" s="58"/>
      <c r="G544" s="68"/>
      <c r="H544" s="68"/>
      <c r="I544" s="68"/>
      <c r="J544" s="68"/>
      <c r="K544" s="69"/>
      <c r="L544" s="69"/>
    </row>
    <row r="545" spans="1:12" x14ac:dyDescent="0.2">
      <c r="A545" s="56" t="s">
        <v>343</v>
      </c>
      <c r="B545" s="74"/>
      <c r="C545" s="58"/>
      <c r="D545" s="150"/>
      <c r="E545" s="164"/>
      <c r="F545" s="58"/>
      <c r="G545" s="69"/>
      <c r="H545" s="69"/>
      <c r="I545" s="69"/>
      <c r="J545" s="69"/>
      <c r="K545" s="69"/>
      <c r="L545" s="69"/>
    </row>
    <row r="546" spans="1:12" x14ac:dyDescent="0.2">
      <c r="A546" s="56" t="s">
        <v>344</v>
      </c>
      <c r="B546" s="74"/>
      <c r="C546" s="58"/>
      <c r="D546" s="150"/>
      <c r="E546" s="164"/>
      <c r="F546" s="58"/>
      <c r="G546" s="69"/>
      <c r="H546" s="69"/>
      <c r="I546" s="69"/>
      <c r="J546" s="69"/>
      <c r="K546" s="69"/>
      <c r="L546" s="69"/>
    </row>
    <row r="547" spans="1:12" x14ac:dyDescent="0.2">
      <c r="A547" s="56" t="s">
        <v>345</v>
      </c>
      <c r="B547" s="74"/>
      <c r="C547" s="58"/>
      <c r="D547" s="165"/>
      <c r="E547" s="166"/>
      <c r="F547" s="58"/>
      <c r="G547" s="69"/>
      <c r="H547" s="69"/>
      <c r="I547" s="69"/>
      <c r="J547" s="69"/>
      <c r="K547" s="69"/>
      <c r="L547" s="69"/>
    </row>
    <row r="548" spans="1:12" x14ac:dyDescent="0.2">
      <c r="A548" s="55"/>
      <c r="B548" s="55"/>
      <c r="D548" s="55"/>
      <c r="E548" s="55"/>
      <c r="F548" s="71"/>
      <c r="G548" s="69"/>
      <c r="H548" s="69"/>
      <c r="I548" s="69"/>
      <c r="J548" s="69"/>
      <c r="K548" s="69"/>
      <c r="L548" s="69"/>
    </row>
    <row r="549" spans="1:12" x14ac:dyDescent="0.2">
      <c r="A549" s="77" t="s">
        <v>346</v>
      </c>
      <c r="B549" s="78">
        <f>VLOOKUP(B536,calendario,5)</f>
        <v>0</v>
      </c>
      <c r="C549" s="79"/>
      <c r="D549" s="77" t="s">
        <v>347</v>
      </c>
      <c r="E549" s="78">
        <f>VLOOKUP(B536,calendario,6)</f>
        <v>0</v>
      </c>
      <c r="F549" s="6"/>
      <c r="G549" s="69"/>
      <c r="H549" s="69"/>
      <c r="I549" s="69"/>
      <c r="J549" s="69"/>
      <c r="K549" s="69"/>
      <c r="L549" s="69"/>
    </row>
    <row r="550" spans="1:12" x14ac:dyDescent="0.2">
      <c r="A550" s="56" t="s">
        <v>348</v>
      </c>
      <c r="B550" s="56" t="s">
        <v>349</v>
      </c>
      <c r="C550" s="73"/>
      <c r="D550" s="56" t="s">
        <v>348</v>
      </c>
      <c r="E550" s="56" t="s">
        <v>349</v>
      </c>
      <c r="F550" s="80"/>
      <c r="G550" s="69"/>
      <c r="H550" s="69"/>
      <c r="I550" s="69"/>
      <c r="J550" s="69"/>
      <c r="K550" s="69"/>
      <c r="L550" s="69"/>
    </row>
    <row r="551" spans="1:12" x14ac:dyDescent="0.2">
      <c r="A551" s="81" t="e">
        <f>VLOOKUP(B549,squadre,3,FALSE)</f>
        <v>#N/A</v>
      </c>
      <c r="B551" s="70" t="e">
        <f>VLOOKUP(B549,squadre,4,FALSE)</f>
        <v>#N/A</v>
      </c>
      <c r="C551" s="69"/>
      <c r="D551" s="81" t="e">
        <f>VLOOKUP(E549,squadre,3,FALSE)</f>
        <v>#N/A</v>
      </c>
      <c r="E551" s="70" t="e">
        <f>VLOOKUP(E549,squadre,4,FALSE)</f>
        <v>#N/A</v>
      </c>
      <c r="F551" s="58"/>
      <c r="G551" s="69"/>
      <c r="H551" s="69"/>
      <c r="I551" s="69"/>
      <c r="J551" s="69"/>
      <c r="K551" s="69"/>
      <c r="L551" s="69"/>
    </row>
    <row r="552" spans="1:12" x14ac:dyDescent="0.2">
      <c r="A552" s="81" t="e">
        <f>VLOOKUP(B549,squadre,5,FALSE)</f>
        <v>#N/A</v>
      </c>
      <c r="B552" s="70" t="e">
        <f>VLOOKUP(B549,squadre,6,FALSE)</f>
        <v>#N/A</v>
      </c>
      <c r="C552" s="69"/>
      <c r="D552" s="81" t="e">
        <f>VLOOKUP(E549,squadre,5,FALSE)</f>
        <v>#N/A</v>
      </c>
      <c r="E552" s="70" t="e">
        <f>VLOOKUP(E549,squadre,6,FALSE)</f>
        <v>#N/A</v>
      </c>
      <c r="F552" s="58"/>
      <c r="G552" s="69"/>
      <c r="H552" s="69"/>
      <c r="I552" s="69"/>
      <c r="J552" s="69"/>
      <c r="K552" s="69"/>
      <c r="L552" s="69"/>
    </row>
    <row r="553" spans="1:12" x14ac:dyDescent="0.2">
      <c r="A553" s="81" t="e">
        <f>VLOOKUP(B549,squadre,7,FALSE)</f>
        <v>#N/A</v>
      </c>
      <c r="B553" s="70" t="e">
        <f>VLOOKUP(B549,squadre,8,FALSE)</f>
        <v>#N/A</v>
      </c>
      <c r="C553" s="69"/>
      <c r="D553" s="81" t="e">
        <f>VLOOKUP(E549,squadre,7,FALSE)</f>
        <v>#N/A</v>
      </c>
      <c r="E553" s="70" t="e">
        <f>VLOOKUP(E549,squadre,8,FALSE)</f>
        <v>#N/A</v>
      </c>
      <c r="F553" s="58"/>
      <c r="G553" s="69"/>
      <c r="H553" s="69"/>
      <c r="I553" s="69"/>
      <c r="J553" s="69"/>
      <c r="K553" s="69"/>
      <c r="L553" s="69"/>
    </row>
    <row r="554" spans="1:12" x14ac:dyDescent="0.2">
      <c r="A554" s="81" t="e">
        <f>VLOOKUP(B549,squadre,9,FALSE)</f>
        <v>#N/A</v>
      </c>
      <c r="B554" s="70" t="e">
        <f>VLOOKUP(B549,squadre,10,FALSE)</f>
        <v>#N/A</v>
      </c>
      <c r="C554" s="69"/>
      <c r="D554" s="81" t="e">
        <f>VLOOKUP(E549,squadre,9,FALSE)</f>
        <v>#N/A</v>
      </c>
      <c r="E554" s="70" t="e">
        <f>VLOOKUP(E549,squadre,10,FALSE)</f>
        <v>#N/A</v>
      </c>
      <c r="F554" s="58"/>
      <c r="G554" s="69"/>
      <c r="H554" s="69"/>
      <c r="I554" s="69"/>
      <c r="J554" s="69"/>
      <c r="K554" s="69"/>
      <c r="L554" s="69"/>
    </row>
    <row r="555" spans="1:12" x14ac:dyDescent="0.2">
      <c r="A555" s="81" t="e">
        <f>VLOOKUP(B549,squadre,11,FALSE)</f>
        <v>#N/A</v>
      </c>
      <c r="B555" s="70" t="e">
        <f>VLOOKUP(B549,squadre,12,FALSE)</f>
        <v>#N/A</v>
      </c>
      <c r="C555" s="69"/>
      <c r="D555" s="81" t="e">
        <f>VLOOKUP(E549,squadre,11,FALSE)</f>
        <v>#N/A</v>
      </c>
      <c r="E555" s="70" t="e">
        <f>VLOOKUP(E549,squadre,12,FALSE)</f>
        <v>#N/A</v>
      </c>
      <c r="F555" s="58"/>
      <c r="G555" s="69"/>
      <c r="H555" s="69"/>
      <c r="I555" s="69"/>
      <c r="J555" s="69"/>
      <c r="K555" s="69"/>
      <c r="L555" s="69"/>
    </row>
    <row r="556" spans="1:12" x14ac:dyDescent="0.2">
      <c r="A556" s="81" t="e">
        <f>VLOOKUP(B549,squadre,13,FALSE)</f>
        <v>#N/A</v>
      </c>
      <c r="B556" s="70" t="e">
        <f>VLOOKUP(B549,squadre,14,FALSE)</f>
        <v>#N/A</v>
      </c>
      <c r="C556" s="69"/>
      <c r="D556" s="81" t="e">
        <f>VLOOKUP(E549,squadre,13,FALSE)</f>
        <v>#N/A</v>
      </c>
      <c r="E556" s="70" t="e">
        <f>VLOOKUP(E549,squadre,14,FALSE)</f>
        <v>#N/A</v>
      </c>
      <c r="F556" s="58"/>
      <c r="G556" s="69"/>
      <c r="H556" s="69"/>
      <c r="I556" s="69"/>
      <c r="J556" s="69"/>
      <c r="K556" s="69"/>
      <c r="L556" s="69"/>
    </row>
    <row r="557" spans="1:12" x14ac:dyDescent="0.2">
      <c r="A557" s="81" t="e">
        <f>VLOOKUP(B549,squadre,15,FALSE)</f>
        <v>#N/A</v>
      </c>
      <c r="B557" s="70" t="e">
        <f>VLOOKUP(B549,squadre,16,FALSE)</f>
        <v>#N/A</v>
      </c>
      <c r="C557" s="69"/>
      <c r="D557" s="81" t="e">
        <f>VLOOKUP(E549,squadre,15,FALSE)</f>
        <v>#N/A</v>
      </c>
      <c r="E557" s="70" t="e">
        <f>VLOOKUP(E549,squadre,16,FALSE)</f>
        <v>#N/A</v>
      </c>
      <c r="F557" s="58"/>
      <c r="G557" s="69"/>
      <c r="H557" s="69"/>
      <c r="I557" s="69"/>
      <c r="J557" s="69"/>
      <c r="K557" s="69"/>
      <c r="L557" s="69"/>
    </row>
    <row r="558" spans="1:12" x14ac:dyDescent="0.2">
      <c r="A558" s="81" t="e">
        <f>VLOOKUP(B549,squadre,17,FALSE)</f>
        <v>#N/A</v>
      </c>
      <c r="B558" s="70" t="e">
        <f>VLOOKUP(B549,squadre,18,FALSE)</f>
        <v>#N/A</v>
      </c>
      <c r="C558" s="69"/>
      <c r="D558" s="81" t="e">
        <f>VLOOKUP(E549,squadre,17,FALSE)</f>
        <v>#N/A</v>
      </c>
      <c r="E558" s="70" t="e">
        <f>VLOOKUP(E549,squadre,18,FALSE)</f>
        <v>#N/A</v>
      </c>
      <c r="F558" s="58"/>
      <c r="G558" s="69"/>
      <c r="H558" s="69"/>
      <c r="I558" s="69"/>
      <c r="J558" s="69"/>
      <c r="K558" s="69"/>
      <c r="L558" s="69"/>
    </row>
    <row r="559" spans="1:12" x14ac:dyDescent="0.2">
      <c r="A559" s="81" t="e">
        <f>VLOOKUP(B549,squadre,19,FALSE)</f>
        <v>#N/A</v>
      </c>
      <c r="B559" s="70" t="e">
        <f>VLOOKUP(B549,squadre,20,FALSE)</f>
        <v>#N/A</v>
      </c>
      <c r="C559" s="69"/>
      <c r="D559" s="81" t="e">
        <f>VLOOKUP(E549,squadre,19,FALSE)</f>
        <v>#N/A</v>
      </c>
      <c r="E559" s="70" t="e">
        <f>VLOOKUP(E549,squadre,20,FALSE)</f>
        <v>#N/A</v>
      </c>
      <c r="F559" s="58"/>
      <c r="G559" s="69"/>
      <c r="H559" s="69"/>
      <c r="I559" s="69"/>
      <c r="J559" s="69"/>
      <c r="K559" s="69"/>
      <c r="L559" s="69"/>
    </row>
    <row r="560" spans="1:12" x14ac:dyDescent="0.2">
      <c r="A560" s="81" t="e">
        <f>VLOOKUP(B549,squadre,21,FALSE)</f>
        <v>#N/A</v>
      </c>
      <c r="B560" s="70" t="e">
        <f>VLOOKUP(B549,squadre,22,FALSE)</f>
        <v>#N/A</v>
      </c>
      <c r="C560" s="69"/>
      <c r="D560" s="81" t="e">
        <f>VLOOKUP(E549,squadre,21,FALSE)</f>
        <v>#N/A</v>
      </c>
      <c r="E560" s="70" t="e">
        <f>VLOOKUP(E549,squadre,22,FALSE)</f>
        <v>#N/A</v>
      </c>
      <c r="F560" s="58"/>
      <c r="G560" s="69"/>
      <c r="H560" s="69"/>
      <c r="I560" s="69"/>
      <c r="J560" s="69"/>
      <c r="K560" s="69"/>
      <c r="L560" s="69"/>
    </row>
    <row r="561" spans="1:12" x14ac:dyDescent="0.2">
      <c r="A561" s="83"/>
      <c r="B561" s="74"/>
      <c r="C561" s="69"/>
      <c r="D561" s="83"/>
      <c r="E561" s="74"/>
      <c r="F561" s="58"/>
      <c r="G561" s="69"/>
      <c r="H561" s="69"/>
      <c r="I561" s="69"/>
      <c r="J561" s="69"/>
      <c r="K561" s="69"/>
      <c r="L561" s="69"/>
    </row>
    <row r="562" spans="1:12" x14ac:dyDescent="0.2">
      <c r="A562" s="55"/>
      <c r="B562" s="55"/>
      <c r="C562" s="55"/>
      <c r="D562" s="55"/>
      <c r="E562" s="55"/>
      <c r="F562" s="71"/>
      <c r="G562" s="69"/>
      <c r="H562" s="69"/>
      <c r="I562" s="69"/>
      <c r="J562" s="69"/>
      <c r="K562" s="69"/>
      <c r="L562" s="69"/>
    </row>
    <row r="563" spans="1:12" x14ac:dyDescent="0.2">
      <c r="A563" s="77" t="s">
        <v>352</v>
      </c>
      <c r="B563" s="78">
        <f>B549</f>
        <v>0</v>
      </c>
      <c r="C563" s="84"/>
      <c r="D563" s="84"/>
      <c r="E563" s="78">
        <f>E549</f>
        <v>0</v>
      </c>
      <c r="F563" s="71"/>
      <c r="G563" s="69"/>
      <c r="H563" s="69"/>
      <c r="I563" s="69"/>
      <c r="J563" s="69"/>
      <c r="K563" s="69"/>
      <c r="L563" s="69"/>
    </row>
    <row r="564" spans="1:12" x14ac:dyDescent="0.2">
      <c r="A564" s="56" t="s">
        <v>353</v>
      </c>
      <c r="B564" s="68"/>
      <c r="C564" s="14"/>
      <c r="D564" s="71"/>
      <c r="E564" s="68"/>
      <c r="F564" s="58"/>
      <c r="G564" s="69"/>
      <c r="H564" s="69"/>
      <c r="I564" s="69"/>
      <c r="J564" s="69"/>
      <c r="K564" s="69"/>
      <c r="L564" s="69"/>
    </row>
    <row r="565" spans="1:12" x14ac:dyDescent="0.2">
      <c r="A565" s="56" t="s">
        <v>354</v>
      </c>
      <c r="B565" s="68"/>
      <c r="C565" s="14"/>
      <c r="D565" s="71"/>
      <c r="E565" s="68"/>
      <c r="F565" s="58"/>
      <c r="G565" s="69"/>
      <c r="H565" s="69"/>
      <c r="I565" s="69"/>
      <c r="J565" s="69"/>
      <c r="K565" s="69"/>
      <c r="L565" s="69"/>
    </row>
    <row r="566" spans="1:12" x14ac:dyDescent="0.2">
      <c r="A566" s="56" t="s">
        <v>355</v>
      </c>
      <c r="B566" s="69"/>
      <c r="C566" s="14"/>
      <c r="D566" s="71"/>
      <c r="E566" s="69"/>
      <c r="F566" s="58"/>
      <c r="G566" s="69"/>
      <c r="H566" s="69"/>
      <c r="I566" s="69"/>
      <c r="J566" s="69"/>
      <c r="K566" s="69"/>
      <c r="L566" s="69"/>
    </row>
    <row r="567" spans="1:12" x14ac:dyDescent="0.2">
      <c r="A567" s="56" t="s">
        <v>356</v>
      </c>
      <c r="B567" s="69"/>
      <c r="C567" s="14"/>
      <c r="D567" s="71"/>
      <c r="E567" s="69"/>
      <c r="F567" s="58"/>
      <c r="G567" s="69"/>
      <c r="H567" s="69"/>
      <c r="I567" s="69"/>
      <c r="J567" s="69"/>
      <c r="K567" s="69"/>
      <c r="L567" s="69"/>
    </row>
    <row r="568" spans="1:12" ht="15.75" x14ac:dyDescent="0.25">
      <c r="A568" s="85" t="s">
        <v>357</v>
      </c>
      <c r="B568" s="86"/>
      <c r="C568" s="87"/>
      <c r="D568" s="88"/>
      <c r="E568" s="86"/>
      <c r="F568" s="58"/>
      <c r="G568" s="69"/>
      <c r="H568" s="69"/>
      <c r="I568" s="69"/>
      <c r="J568" s="69"/>
      <c r="K568" s="69"/>
      <c r="L568" s="69"/>
    </row>
    <row r="569" spans="1:12" x14ac:dyDescent="0.2">
      <c r="A569" s="89"/>
      <c r="B569" s="8"/>
      <c r="E569" s="55"/>
      <c r="F569" s="71"/>
      <c r="G569" s="69"/>
      <c r="H569" s="69"/>
      <c r="I569" s="69"/>
      <c r="J569" s="69"/>
      <c r="K569" s="69"/>
      <c r="L569" s="69"/>
    </row>
    <row r="570" spans="1:12" x14ac:dyDescent="0.2">
      <c r="A570" s="56" t="s">
        <v>358</v>
      </c>
      <c r="B570" s="68"/>
      <c r="C570" s="14"/>
      <c r="F570" s="71"/>
      <c r="G570" s="69"/>
      <c r="H570" s="69"/>
      <c r="I570" s="69"/>
      <c r="J570" s="69"/>
      <c r="K570" s="69"/>
      <c r="L570" s="69"/>
    </row>
    <row r="571" spans="1:12" x14ac:dyDescent="0.2">
      <c r="A571" s="55"/>
      <c r="B571" s="55"/>
      <c r="G571" s="55"/>
      <c r="H571" s="55"/>
      <c r="I571" s="55"/>
      <c r="J571" s="55"/>
      <c r="K571" s="55"/>
      <c r="L571" s="55"/>
    </row>
    <row r="572" spans="1:12" x14ac:dyDescent="0.2">
      <c r="A572" s="28" t="s">
        <v>341</v>
      </c>
      <c r="B572" s="3"/>
      <c r="D572" s="28" t="s">
        <v>342</v>
      </c>
      <c r="E572" s="3"/>
      <c r="G572" s="28" t="s">
        <v>359</v>
      </c>
      <c r="H572" s="3"/>
      <c r="K572" s="28" t="s">
        <v>360</v>
      </c>
      <c r="L572" s="3"/>
    </row>
    <row r="573" spans="1:12" x14ac:dyDescent="0.2">
      <c r="B573" s="55"/>
      <c r="E573" s="55"/>
      <c r="H573" s="55"/>
      <c r="L573" s="55"/>
    </row>
    <row r="574" spans="1:12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</sheetData>
  <mergeCells count="70">
    <mergeCell ref="D44:E44"/>
    <mergeCell ref="A411:E411"/>
    <mergeCell ref="A247:E247"/>
    <mergeCell ref="K124:L124"/>
    <mergeCell ref="D372:E372"/>
    <mergeCell ref="D331:E331"/>
    <mergeCell ref="I372:J372"/>
    <mergeCell ref="A370:E370"/>
    <mergeCell ref="D167:E167"/>
    <mergeCell ref="D127:E137"/>
    <mergeCell ref="A165:E165"/>
    <mergeCell ref="D86:E96"/>
    <mergeCell ref="D85:E85"/>
    <mergeCell ref="D126:E126"/>
    <mergeCell ref="A124:E124"/>
    <mergeCell ref="I126:J126"/>
    <mergeCell ref="A329:E329"/>
    <mergeCell ref="D168:E178"/>
    <mergeCell ref="A206:E206"/>
    <mergeCell ref="I167:J167"/>
    <mergeCell ref="K165:L165"/>
    <mergeCell ref="K206:L206"/>
    <mergeCell ref="I249:J249"/>
    <mergeCell ref="I208:J208"/>
    <mergeCell ref="K247:L247"/>
    <mergeCell ref="D249:E249"/>
    <mergeCell ref="A288:E288"/>
    <mergeCell ref="K370:L370"/>
    <mergeCell ref="K411:L411"/>
    <mergeCell ref="K42:L42"/>
    <mergeCell ref="A42:E42"/>
    <mergeCell ref="A1:E1"/>
    <mergeCell ref="D4:E14"/>
    <mergeCell ref="D3:E3"/>
    <mergeCell ref="D45:E55"/>
    <mergeCell ref="A83:E83"/>
    <mergeCell ref="I44:J44"/>
    <mergeCell ref="I85:J85"/>
    <mergeCell ref="K83:L83"/>
    <mergeCell ref="K1:L1"/>
    <mergeCell ref="I3:J3"/>
    <mergeCell ref="D209:E219"/>
    <mergeCell ref="D208:E208"/>
    <mergeCell ref="D537:E547"/>
    <mergeCell ref="D536:E536"/>
    <mergeCell ref="D455:E465"/>
    <mergeCell ref="D454:E454"/>
    <mergeCell ref="D413:E413"/>
    <mergeCell ref="I331:J331"/>
    <mergeCell ref="D495:E495"/>
    <mergeCell ref="D496:E506"/>
    <mergeCell ref="A493:E493"/>
    <mergeCell ref="A534:E534"/>
    <mergeCell ref="D373:E383"/>
    <mergeCell ref="D291:E301"/>
    <mergeCell ref="K288:L288"/>
    <mergeCell ref="D250:E260"/>
    <mergeCell ref="D414:E424"/>
    <mergeCell ref="I536:J536"/>
    <mergeCell ref="I495:J495"/>
    <mergeCell ref="K493:L493"/>
    <mergeCell ref="D332:E342"/>
    <mergeCell ref="K534:L534"/>
    <mergeCell ref="I413:J413"/>
    <mergeCell ref="D290:E290"/>
    <mergeCell ref="I290:J290"/>
    <mergeCell ref="I454:J454"/>
    <mergeCell ref="K452:L452"/>
    <mergeCell ref="A452:E452"/>
    <mergeCell ref="K329:L32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3"/>
  <sheetViews>
    <sheetView workbookViewId="0"/>
  </sheetViews>
  <sheetFormatPr defaultColWidth="14.42578125" defaultRowHeight="12.75" customHeight="1" x14ac:dyDescent="0.2"/>
  <cols>
    <col min="1" max="1" width="16.7109375" customWidth="1"/>
    <col min="2" max="2" width="24.85546875" customWidth="1"/>
    <col min="3" max="3" width="2.140625" customWidth="1"/>
    <col min="4" max="4" width="10.42578125" customWidth="1"/>
    <col min="5" max="5" width="30.7109375" customWidth="1"/>
    <col min="6" max="6" width="3.42578125" customWidth="1"/>
    <col min="7" max="7" width="8.140625" customWidth="1"/>
    <col min="8" max="8" width="14.140625" customWidth="1"/>
    <col min="9" max="10" width="5" customWidth="1"/>
    <col min="11" max="11" width="16.5703125" customWidth="1"/>
    <col min="12" max="12" width="30.5703125" customWidth="1"/>
  </cols>
  <sheetData>
    <row r="1" spans="1:12" ht="18" customHeight="1" x14ac:dyDescent="0.6">
      <c r="A1" s="170" t="s">
        <v>331</v>
      </c>
      <c r="B1" s="160"/>
      <c r="C1" s="160"/>
      <c r="D1" s="160"/>
      <c r="E1" s="160"/>
      <c r="F1" s="52" t="s">
        <v>332</v>
      </c>
      <c r="G1" s="53"/>
      <c r="H1" s="53"/>
      <c r="I1" s="53"/>
      <c r="J1" s="53"/>
      <c r="K1" s="169" t="s">
        <v>333</v>
      </c>
      <c r="L1" s="160"/>
    </row>
    <row r="2" spans="1:12" x14ac:dyDescent="0.2">
      <c r="A2" s="8"/>
      <c r="B2" s="8"/>
      <c r="C2" s="55"/>
      <c r="D2" s="8"/>
      <c r="E2" s="8"/>
      <c r="F2" s="55"/>
      <c r="G2" s="8"/>
      <c r="H2" s="8"/>
      <c r="I2" s="8"/>
      <c r="J2" s="8"/>
      <c r="K2" s="8"/>
      <c r="L2" s="8"/>
    </row>
    <row r="3" spans="1:12" x14ac:dyDescent="0.2">
      <c r="A3" s="56" t="s">
        <v>19</v>
      </c>
      <c r="B3" s="142">
        <v>4</v>
      </c>
      <c r="C3" s="58"/>
      <c r="D3" s="167" t="s">
        <v>334</v>
      </c>
      <c r="E3" s="168"/>
      <c r="F3" s="60">
        <f>B3</f>
        <v>4</v>
      </c>
      <c r="G3" s="61" t="s">
        <v>335</v>
      </c>
      <c r="H3" s="62" t="str">
        <f>B16</f>
        <v>ArenzanoX</v>
      </c>
      <c r="I3" s="167" t="s">
        <v>401</v>
      </c>
      <c r="J3" s="168"/>
      <c r="K3" s="62">
        <f>J4</f>
        <v>0</v>
      </c>
      <c r="L3" s="61" t="s">
        <v>65</v>
      </c>
    </row>
    <row r="4" spans="1:12" x14ac:dyDescent="0.2">
      <c r="A4" s="56" t="s">
        <v>337</v>
      </c>
      <c r="B4" s="105" t="s">
        <v>402</v>
      </c>
      <c r="C4" s="58"/>
      <c r="D4" s="162"/>
      <c r="E4" s="163"/>
      <c r="F4" s="58"/>
      <c r="G4" s="68"/>
      <c r="H4" s="68"/>
      <c r="I4" s="68"/>
      <c r="J4" s="68"/>
      <c r="K4" s="69"/>
      <c r="L4" s="69"/>
    </row>
    <row r="5" spans="1:12" x14ac:dyDescent="0.2">
      <c r="A5" s="56" t="s">
        <v>338</v>
      </c>
      <c r="B5" s="70">
        <f>VLOOKUP(B3,calendario,3)</f>
        <v>4</v>
      </c>
      <c r="C5" s="58"/>
      <c r="D5" s="150"/>
      <c r="E5" s="164"/>
      <c r="F5" s="58"/>
      <c r="G5" s="68"/>
      <c r="H5" s="69"/>
      <c r="I5" s="68"/>
      <c r="J5" s="68"/>
      <c r="K5" s="68"/>
      <c r="L5" s="69"/>
    </row>
    <row r="6" spans="1:12" x14ac:dyDescent="0.2">
      <c r="A6" s="56" t="s">
        <v>36</v>
      </c>
      <c r="B6" s="70" t="str">
        <f>VLOOKUP(B16,squadre,2,FALSE)</f>
        <v>1st Division</v>
      </c>
      <c r="C6" s="58"/>
      <c r="D6" s="150"/>
      <c r="E6" s="164"/>
      <c r="F6" s="58"/>
      <c r="G6" s="68"/>
      <c r="H6" s="69"/>
      <c r="I6" s="69"/>
      <c r="J6" s="69"/>
      <c r="K6" s="68"/>
      <c r="L6" s="68"/>
    </row>
    <row r="7" spans="1:12" x14ac:dyDescent="0.2">
      <c r="A7" s="56" t="s">
        <v>340</v>
      </c>
      <c r="B7" s="72">
        <v>42833</v>
      </c>
      <c r="C7" s="58"/>
      <c r="D7" s="150"/>
      <c r="E7" s="164"/>
      <c r="F7" s="58"/>
      <c r="G7" s="68"/>
      <c r="H7" s="68"/>
      <c r="I7" s="68"/>
      <c r="J7" s="68"/>
      <c r="K7" s="68"/>
      <c r="L7" s="68"/>
    </row>
    <row r="8" spans="1:12" x14ac:dyDescent="0.2">
      <c r="A8" s="73"/>
      <c r="B8" s="74"/>
      <c r="C8" s="58"/>
      <c r="D8" s="150"/>
      <c r="E8" s="164"/>
      <c r="F8" s="58"/>
      <c r="G8" s="68"/>
      <c r="H8" s="68"/>
      <c r="I8" s="68"/>
      <c r="J8" s="68"/>
      <c r="K8" s="68"/>
      <c r="L8" s="69"/>
    </row>
    <row r="9" spans="1:12" x14ac:dyDescent="0.2">
      <c r="A9" s="56" t="s">
        <v>341</v>
      </c>
      <c r="B9" s="75" t="str">
        <f>VLOOKUP(B3,calendario,9)</f>
        <v>C.C.Carso</v>
      </c>
      <c r="C9" s="58"/>
      <c r="D9" s="150"/>
      <c r="E9" s="164"/>
      <c r="F9" s="58"/>
      <c r="G9" s="68"/>
      <c r="H9" s="69"/>
      <c r="I9" s="68"/>
      <c r="J9" s="68"/>
      <c r="K9" s="68"/>
      <c r="L9" s="69"/>
    </row>
    <row r="10" spans="1:12" x14ac:dyDescent="0.2">
      <c r="A10" s="56" t="s">
        <v>342</v>
      </c>
      <c r="B10" s="105"/>
      <c r="C10" s="58"/>
      <c r="D10" s="150"/>
      <c r="E10" s="164"/>
      <c r="F10" s="58"/>
      <c r="G10" s="69"/>
      <c r="H10" s="69"/>
      <c r="I10" s="69"/>
      <c r="J10" s="69"/>
      <c r="K10" s="69"/>
      <c r="L10" s="69"/>
    </row>
    <row r="11" spans="1:12" x14ac:dyDescent="0.2">
      <c r="A11" s="73"/>
      <c r="B11" s="74"/>
      <c r="C11" s="58"/>
      <c r="D11" s="150"/>
      <c r="E11" s="164"/>
      <c r="F11" s="58"/>
      <c r="G11" s="69"/>
      <c r="H11" s="69"/>
      <c r="I11" s="69"/>
      <c r="J11" s="69"/>
      <c r="K11" s="69"/>
      <c r="L11" s="69"/>
    </row>
    <row r="12" spans="1:12" x14ac:dyDescent="0.2">
      <c r="A12" s="56" t="s">
        <v>343</v>
      </c>
      <c r="B12" s="74"/>
      <c r="C12" s="58"/>
      <c r="D12" s="150"/>
      <c r="E12" s="164"/>
      <c r="F12" s="58"/>
      <c r="G12" s="69"/>
      <c r="H12" s="69"/>
      <c r="I12" s="69"/>
      <c r="J12" s="69"/>
      <c r="K12" s="69"/>
      <c r="L12" s="69"/>
    </row>
    <row r="13" spans="1:12" x14ac:dyDescent="0.2">
      <c r="A13" s="56" t="s">
        <v>344</v>
      </c>
      <c r="B13" s="74"/>
      <c r="C13" s="58"/>
      <c r="D13" s="150"/>
      <c r="E13" s="164"/>
      <c r="F13" s="58"/>
      <c r="G13" s="69"/>
      <c r="H13" s="69"/>
      <c r="I13" s="69"/>
      <c r="J13" s="69"/>
      <c r="K13" s="69"/>
      <c r="L13" s="69"/>
    </row>
    <row r="14" spans="1:12" x14ac:dyDescent="0.2">
      <c r="A14" s="56" t="s">
        <v>345</v>
      </c>
      <c r="B14" s="74"/>
      <c r="C14" s="58"/>
      <c r="D14" s="165"/>
      <c r="E14" s="166"/>
      <c r="F14" s="58"/>
      <c r="G14" s="69"/>
      <c r="H14" s="69"/>
      <c r="I14" s="69"/>
      <c r="J14" s="69"/>
      <c r="K14" s="69"/>
      <c r="L14" s="69"/>
    </row>
    <row r="15" spans="1:12" x14ac:dyDescent="0.2">
      <c r="A15" s="55"/>
      <c r="B15" s="55"/>
      <c r="D15" s="55"/>
      <c r="E15" s="55"/>
      <c r="F15" s="71"/>
      <c r="G15" s="69"/>
      <c r="H15" s="69"/>
      <c r="I15" s="69"/>
      <c r="J15" s="69"/>
      <c r="K15" s="69"/>
      <c r="L15" s="69"/>
    </row>
    <row r="16" spans="1:12" x14ac:dyDescent="0.2">
      <c r="A16" s="77" t="s">
        <v>346</v>
      </c>
      <c r="B16" s="78" t="str">
        <f>VLOOKUP(B3,calendario,5)</f>
        <v>ArenzanoX</v>
      </c>
      <c r="C16" s="79"/>
      <c r="D16" s="77" t="s">
        <v>347</v>
      </c>
      <c r="E16" s="78" t="str">
        <f>VLOOKUP(B3,calendario,6)</f>
        <v>EUR B</v>
      </c>
      <c r="F16" s="6"/>
      <c r="G16" s="69"/>
      <c r="H16" s="69"/>
      <c r="I16" s="69"/>
      <c r="J16" s="69"/>
      <c r="K16" s="69"/>
      <c r="L16" s="69"/>
    </row>
    <row r="17" spans="1:12" x14ac:dyDescent="0.2">
      <c r="A17" s="56" t="s">
        <v>348</v>
      </c>
      <c r="B17" s="56" t="s">
        <v>349</v>
      </c>
      <c r="C17" s="73"/>
      <c r="D17" s="56" t="s">
        <v>348</v>
      </c>
      <c r="E17" s="56" t="s">
        <v>349</v>
      </c>
      <c r="F17" s="80"/>
      <c r="G17" s="69"/>
      <c r="H17" s="69"/>
      <c r="I17" s="69"/>
      <c r="J17" s="69"/>
      <c r="K17" s="69"/>
      <c r="L17" s="69"/>
    </row>
    <row r="18" spans="1:12" x14ac:dyDescent="0.2">
      <c r="A18" s="81">
        <f>VLOOKUP(B16,squadre,3,FALSE)</f>
        <v>7</v>
      </c>
      <c r="B18" s="70" t="str">
        <f>VLOOKUP(B16,squadre,4,FALSE)</f>
        <v>Gianmarco Guarnera</v>
      </c>
      <c r="C18" s="69"/>
      <c r="D18" s="81">
        <f>VLOOKUP(E16,squadre,3,FALSE)</f>
        <v>1</v>
      </c>
      <c r="E18" s="70">
        <f>VLOOKUP(E16,squadre,4,FALSE)</f>
        <v>0</v>
      </c>
      <c r="F18" s="58"/>
      <c r="G18" s="69"/>
      <c r="H18" s="69"/>
      <c r="I18" s="69"/>
      <c r="J18" s="69"/>
      <c r="K18" s="69"/>
      <c r="L18" s="69"/>
    </row>
    <row r="19" spans="1:12" x14ac:dyDescent="0.2">
      <c r="A19" s="81">
        <f>VLOOKUP(B16,squadre,5,FALSE)</f>
        <v>2</v>
      </c>
      <c r="B19" s="70" t="str">
        <f>VLOOKUP(B16,squadre,6,FALSE)</f>
        <v>Alessio Roveta</v>
      </c>
      <c r="C19" s="69"/>
      <c r="D19" s="81">
        <f>VLOOKUP(E16,squadre,5,FALSE)</f>
        <v>9</v>
      </c>
      <c r="E19" s="70">
        <f>VLOOKUP(E16,squadre,6,FALSE)</f>
        <v>0</v>
      </c>
      <c r="F19" s="58"/>
      <c r="G19" s="69"/>
      <c r="H19" s="69"/>
      <c r="I19" s="69"/>
      <c r="J19" s="69"/>
      <c r="K19" s="69"/>
      <c r="L19" s="69"/>
    </row>
    <row r="20" spans="1:12" x14ac:dyDescent="0.2">
      <c r="A20" s="81">
        <f>VLOOKUP(B16,squadre,7,FALSE)</f>
        <v>0</v>
      </c>
      <c r="B20" s="70">
        <f>VLOOKUP(B16,squadre,8,FALSE)</f>
        <v>0</v>
      </c>
      <c r="C20" s="69"/>
      <c r="D20" s="81">
        <f>VLOOKUP(E16,squadre,7,FALSE)</f>
        <v>7</v>
      </c>
      <c r="E20" s="70">
        <f>VLOOKUP(E16,squadre,8,FALSE)</f>
        <v>0</v>
      </c>
      <c r="F20" s="58"/>
      <c r="G20" s="69"/>
      <c r="H20" s="69"/>
      <c r="I20" s="69"/>
      <c r="J20" s="69"/>
      <c r="K20" s="69"/>
      <c r="L20" s="69"/>
    </row>
    <row r="21" spans="1:12" x14ac:dyDescent="0.2">
      <c r="A21" s="81">
        <f>VLOOKUP(B16,squadre,9,FALSE)</f>
        <v>4</v>
      </c>
      <c r="B21" s="70" t="str">
        <f>VLOOKUP(B16,squadre,10,FALSE)</f>
        <v>Aldo De Giorgi</v>
      </c>
      <c r="C21" s="69"/>
      <c r="D21" s="81">
        <f>VLOOKUP(E16,squadre,9,FALSE)</f>
        <v>2</v>
      </c>
      <c r="E21" s="70">
        <f>VLOOKUP(E16,squadre,10,FALSE)</f>
        <v>0</v>
      </c>
      <c r="F21" s="58"/>
      <c r="G21" s="69"/>
      <c r="H21" s="69"/>
      <c r="I21" s="69"/>
      <c r="J21" s="69"/>
      <c r="K21" s="69"/>
      <c r="L21" s="69"/>
    </row>
    <row r="22" spans="1:12" x14ac:dyDescent="0.2">
      <c r="A22" s="81">
        <f>VLOOKUP(B16,squadre,11,FALSE)</f>
        <v>0</v>
      </c>
      <c r="B22" s="70">
        <f>VLOOKUP(B16,squadre,12,FALSE)</f>
        <v>0</v>
      </c>
      <c r="C22" s="69"/>
      <c r="D22" s="81">
        <f>VLOOKUP(E16,squadre,11,FALSE)</f>
        <v>6</v>
      </c>
      <c r="E22" s="70">
        <f>VLOOKUP(E16,squadre,12,FALSE)</f>
        <v>0</v>
      </c>
      <c r="F22" s="58"/>
      <c r="G22" s="69"/>
      <c r="H22" s="69"/>
      <c r="I22" s="69"/>
      <c r="J22" s="69"/>
      <c r="K22" s="69"/>
      <c r="L22" s="69"/>
    </row>
    <row r="23" spans="1:12" x14ac:dyDescent="0.2">
      <c r="A23" s="81">
        <f>VLOOKUP(B16,squadre,13,FALSE)</f>
        <v>0</v>
      </c>
      <c r="B23" s="70">
        <f>VLOOKUP(B16,squadre,14,FALSE)</f>
        <v>0</v>
      </c>
      <c r="C23" s="69"/>
      <c r="D23" s="81">
        <f>VLOOKUP(E16,squadre,13,FALSE)</f>
        <v>5</v>
      </c>
      <c r="E23" s="70">
        <f>VLOOKUP(E16,squadre,14,FALSE)</f>
        <v>0</v>
      </c>
      <c r="F23" s="58"/>
      <c r="G23" s="69"/>
      <c r="H23" s="69"/>
      <c r="I23" s="69"/>
      <c r="J23" s="69"/>
      <c r="K23" s="69"/>
      <c r="L23" s="69"/>
    </row>
    <row r="24" spans="1:12" x14ac:dyDescent="0.2">
      <c r="A24" s="81">
        <f>VLOOKUP(B16,squadre,15,FALSE)</f>
        <v>5</v>
      </c>
      <c r="B24" s="70" t="str">
        <f>VLOOKUP(B16,squadre,16,FALSE)</f>
        <v>Jairo Peset Lopez</v>
      </c>
      <c r="C24" s="69"/>
      <c r="D24" s="81">
        <f>VLOOKUP(E16,squadre,15,FALSE)</f>
        <v>8</v>
      </c>
      <c r="E24" s="70">
        <f>VLOOKUP(E16,squadre,16,FALSE)</f>
        <v>0</v>
      </c>
      <c r="F24" s="58"/>
      <c r="G24" s="69"/>
      <c r="H24" s="69"/>
      <c r="I24" s="69"/>
      <c r="J24" s="69"/>
      <c r="K24" s="69"/>
      <c r="L24" s="69"/>
    </row>
    <row r="25" spans="1:12" x14ac:dyDescent="0.2">
      <c r="A25" s="81">
        <f>VLOOKUP(B16,squadre,17,FALSE)</f>
        <v>1</v>
      </c>
      <c r="B25" s="70" t="str">
        <f>VLOOKUP(B16,squadre,18,FALSE)</f>
        <v>Alejandro Martinez Gomez</v>
      </c>
      <c r="C25" s="69"/>
      <c r="D25" s="81">
        <f>VLOOKUP(E16,squadre,17,FALSE)</f>
        <v>0</v>
      </c>
      <c r="E25" s="70">
        <f>VLOOKUP(E16,squadre,18,FALSE)</f>
        <v>0</v>
      </c>
      <c r="F25" s="58"/>
      <c r="G25" s="69"/>
      <c r="H25" s="69"/>
      <c r="I25" s="69"/>
      <c r="J25" s="69"/>
      <c r="K25" s="69"/>
      <c r="L25" s="69"/>
    </row>
    <row r="26" spans="1:12" x14ac:dyDescent="0.2">
      <c r="A26" s="81">
        <f>VLOOKUP(B16,squadre,19,FALSE)</f>
        <v>9</v>
      </c>
      <c r="B26" s="70" t="str">
        <f>VLOOKUP(B16,squadre,20,FALSE)</f>
        <v>Stefano Monte</v>
      </c>
      <c r="C26" s="69"/>
      <c r="D26" s="81">
        <f>VLOOKUP(E16,squadre,19,FALSE)</f>
        <v>0</v>
      </c>
      <c r="E26" s="70">
        <f>VLOOKUP(E16,squadre,20,FALSE)</f>
        <v>0</v>
      </c>
      <c r="F26" s="58"/>
      <c r="G26" s="69"/>
      <c r="H26" s="69"/>
      <c r="I26" s="69"/>
      <c r="J26" s="69"/>
      <c r="K26" s="69"/>
      <c r="L26" s="69"/>
    </row>
    <row r="27" spans="1:12" x14ac:dyDescent="0.2">
      <c r="A27" s="81">
        <f>VLOOKUP(B16,squadre,21,FALSE)</f>
        <v>10</v>
      </c>
      <c r="B27" s="70" t="str">
        <f>VLOOKUP(B16,squadre,22,FALSE)</f>
        <v>Eugenio Patrone</v>
      </c>
      <c r="C27" s="69"/>
      <c r="D27" s="81">
        <f>VLOOKUP(E16,squadre,21,FALSE)</f>
        <v>0</v>
      </c>
      <c r="E27" s="70">
        <f>VLOOKUP(E16,squadre,22,FALSE)</f>
        <v>0</v>
      </c>
      <c r="F27" s="58"/>
      <c r="G27" s="69"/>
      <c r="H27" s="69"/>
      <c r="I27" s="69"/>
      <c r="J27" s="69"/>
      <c r="K27" s="69"/>
      <c r="L27" s="69"/>
    </row>
    <row r="28" spans="1:12" x14ac:dyDescent="0.2">
      <c r="A28" s="83"/>
      <c r="B28" s="74"/>
      <c r="C28" s="69"/>
      <c r="D28" s="83"/>
      <c r="E28" s="74"/>
      <c r="F28" s="58"/>
      <c r="G28" s="69"/>
      <c r="H28" s="69"/>
      <c r="I28" s="69"/>
      <c r="J28" s="69"/>
      <c r="K28" s="69"/>
      <c r="L28" s="69"/>
    </row>
    <row r="29" spans="1:12" x14ac:dyDescent="0.2">
      <c r="A29" s="55"/>
      <c r="B29" s="55"/>
      <c r="C29" s="55"/>
      <c r="D29" s="55"/>
      <c r="E29" s="55"/>
      <c r="F29" s="71"/>
      <c r="G29" s="69"/>
      <c r="H29" s="69"/>
      <c r="I29" s="69"/>
      <c r="J29" s="69"/>
      <c r="K29" s="69"/>
      <c r="L29" s="69"/>
    </row>
    <row r="30" spans="1:12" x14ac:dyDescent="0.2">
      <c r="A30" s="77" t="s">
        <v>352</v>
      </c>
      <c r="B30" s="78" t="str">
        <f>B16</f>
        <v>ArenzanoX</v>
      </c>
      <c r="C30" s="84"/>
      <c r="D30" s="84"/>
      <c r="E30" s="78" t="str">
        <f>E16</f>
        <v>EUR B</v>
      </c>
      <c r="F30" s="71"/>
      <c r="G30" s="69"/>
      <c r="H30" s="69"/>
      <c r="I30" s="69"/>
      <c r="J30" s="69"/>
      <c r="K30" s="69"/>
      <c r="L30" s="69"/>
    </row>
    <row r="31" spans="1:12" x14ac:dyDescent="0.2">
      <c r="A31" s="56" t="s">
        <v>353</v>
      </c>
      <c r="B31" s="68"/>
      <c r="C31" s="14"/>
      <c r="D31" s="71"/>
      <c r="E31" s="68"/>
      <c r="F31" s="58"/>
      <c r="G31" s="69"/>
      <c r="H31" s="69"/>
      <c r="I31" s="69"/>
      <c r="J31" s="69"/>
      <c r="K31" s="69"/>
      <c r="L31" s="69"/>
    </row>
    <row r="32" spans="1:12" x14ac:dyDescent="0.2">
      <c r="A32" s="56" t="s">
        <v>354</v>
      </c>
      <c r="B32" s="68"/>
      <c r="C32" s="14"/>
      <c r="D32" s="71"/>
      <c r="E32" s="68"/>
      <c r="F32" s="58"/>
      <c r="G32" s="69"/>
      <c r="H32" s="69"/>
      <c r="I32" s="69"/>
      <c r="J32" s="69"/>
      <c r="K32" s="69"/>
      <c r="L32" s="69"/>
    </row>
    <row r="33" spans="1:12" x14ac:dyDescent="0.2">
      <c r="A33" s="56" t="s">
        <v>355</v>
      </c>
      <c r="B33" s="69"/>
      <c r="C33" s="14"/>
      <c r="D33" s="71"/>
      <c r="E33" s="69"/>
      <c r="F33" s="58"/>
      <c r="G33" s="69"/>
      <c r="H33" s="69"/>
      <c r="I33" s="69"/>
      <c r="J33" s="69"/>
      <c r="K33" s="69"/>
      <c r="L33" s="69"/>
    </row>
    <row r="34" spans="1:12" x14ac:dyDescent="0.2">
      <c r="A34" s="56" t="s">
        <v>356</v>
      </c>
      <c r="B34" s="69"/>
      <c r="C34" s="14"/>
      <c r="D34" s="71"/>
      <c r="E34" s="69"/>
      <c r="F34" s="58"/>
      <c r="G34" s="69"/>
      <c r="H34" s="69"/>
      <c r="I34" s="69"/>
      <c r="J34" s="69"/>
      <c r="K34" s="69"/>
      <c r="L34" s="69"/>
    </row>
    <row r="35" spans="1:12" ht="15.75" x14ac:dyDescent="0.25">
      <c r="A35" s="85" t="s">
        <v>357</v>
      </c>
      <c r="B35" s="86">
        <v>10</v>
      </c>
      <c r="C35" s="87"/>
      <c r="D35" s="88"/>
      <c r="E35" s="86">
        <v>1</v>
      </c>
      <c r="F35" s="58"/>
      <c r="G35" s="69"/>
      <c r="H35" s="69"/>
      <c r="I35" s="69"/>
      <c r="J35" s="69"/>
      <c r="K35" s="69"/>
      <c r="L35" s="69"/>
    </row>
    <row r="36" spans="1:12" x14ac:dyDescent="0.2">
      <c r="A36" s="89"/>
      <c r="B36" s="8"/>
      <c r="E36" s="55"/>
      <c r="F36" s="71"/>
      <c r="G36" s="69"/>
      <c r="H36" s="69"/>
      <c r="I36" s="69"/>
      <c r="J36" s="69"/>
      <c r="K36" s="69"/>
      <c r="L36" s="69"/>
    </row>
    <row r="37" spans="1:12" x14ac:dyDescent="0.2">
      <c r="A37" s="56" t="s">
        <v>358</v>
      </c>
      <c r="B37" s="68"/>
      <c r="C37" s="14"/>
      <c r="F37" s="71"/>
      <c r="G37" s="69"/>
      <c r="H37" s="69"/>
      <c r="I37" s="69"/>
      <c r="J37" s="69"/>
      <c r="K37" s="69"/>
      <c r="L37" s="69"/>
    </row>
    <row r="38" spans="1:12" x14ac:dyDescent="0.2">
      <c r="A38" s="55"/>
      <c r="B38" s="55"/>
      <c r="G38" s="55"/>
      <c r="H38" s="55"/>
      <c r="I38" s="55"/>
      <c r="J38" s="55"/>
      <c r="K38" s="55"/>
      <c r="L38" s="55"/>
    </row>
    <row r="39" spans="1:12" x14ac:dyDescent="0.2">
      <c r="A39" s="28" t="s">
        <v>341</v>
      </c>
      <c r="B39" s="3"/>
      <c r="D39" s="28" t="s">
        <v>342</v>
      </c>
      <c r="E39" s="3"/>
      <c r="G39" s="28" t="s">
        <v>359</v>
      </c>
      <c r="H39" s="3"/>
      <c r="K39" s="28" t="s">
        <v>360</v>
      </c>
      <c r="L39" s="3"/>
    </row>
    <row r="40" spans="1:12" x14ac:dyDescent="0.2">
      <c r="B40" s="55"/>
      <c r="E40" s="55"/>
      <c r="H40" s="55"/>
      <c r="L40" s="55"/>
    </row>
    <row r="41" spans="1:12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45" x14ac:dyDescent="0.6">
      <c r="A42" s="170" t="s">
        <v>331</v>
      </c>
      <c r="B42" s="160"/>
      <c r="C42" s="160"/>
      <c r="D42" s="160"/>
      <c r="E42" s="160"/>
      <c r="F42" s="52" t="s">
        <v>332</v>
      </c>
      <c r="G42" s="53"/>
      <c r="H42" s="53"/>
      <c r="I42" s="53"/>
      <c r="J42" s="53"/>
      <c r="K42" s="169" t="s">
        <v>333</v>
      </c>
      <c r="L42" s="160"/>
    </row>
    <row r="43" spans="1:12" x14ac:dyDescent="0.2">
      <c r="A43" s="8"/>
      <c r="B43" s="8"/>
      <c r="C43" s="55"/>
      <c r="D43" s="8"/>
      <c r="E43" s="8"/>
      <c r="F43" s="55"/>
      <c r="G43" s="8"/>
      <c r="H43" s="8"/>
      <c r="I43" s="8"/>
      <c r="J43" s="8"/>
      <c r="K43" s="8"/>
      <c r="L43" s="8"/>
    </row>
    <row r="44" spans="1:12" ht="25.5" x14ac:dyDescent="0.2">
      <c r="A44" s="56" t="s">
        <v>19</v>
      </c>
      <c r="B44" s="90">
        <f>B3+4</f>
        <v>8</v>
      </c>
      <c r="C44" s="58"/>
      <c r="D44" s="167" t="s">
        <v>334</v>
      </c>
      <c r="E44" s="168"/>
      <c r="F44" s="60">
        <f>B44</f>
        <v>8</v>
      </c>
      <c r="G44" s="61" t="s">
        <v>335</v>
      </c>
      <c r="H44" s="62" t="str">
        <f>B57</f>
        <v>Nutrie Assassine</v>
      </c>
      <c r="I44" s="167" t="s">
        <v>336</v>
      </c>
      <c r="J44" s="168"/>
      <c r="K44" s="62" t="str">
        <f>E57</f>
        <v>-</v>
      </c>
      <c r="L44" s="61" t="s">
        <v>65</v>
      </c>
    </row>
    <row r="45" spans="1:12" x14ac:dyDescent="0.2">
      <c r="A45" s="56" t="s">
        <v>337</v>
      </c>
      <c r="B45" s="133">
        <f>VLOOKUP(FLOOR(B44/4,1)*4+1,calendario,2)</f>
        <v>0.54166666666666674</v>
      </c>
      <c r="C45" s="58"/>
      <c r="D45" s="162"/>
      <c r="E45" s="163"/>
      <c r="F45" s="58"/>
      <c r="G45" s="69"/>
      <c r="H45" s="69"/>
      <c r="I45" s="69"/>
      <c r="J45" s="69"/>
      <c r="K45" s="69"/>
      <c r="L45" s="69"/>
    </row>
    <row r="46" spans="1:12" x14ac:dyDescent="0.2">
      <c r="A46" s="56" t="s">
        <v>338</v>
      </c>
      <c r="B46" s="70">
        <f>VLOOKUP(B44,calendario,3)</f>
        <v>4</v>
      </c>
      <c r="C46" s="58"/>
      <c r="D46" s="150"/>
      <c r="E46" s="164"/>
      <c r="F46" s="58"/>
      <c r="G46" s="69"/>
      <c r="H46" s="69"/>
      <c r="I46" s="69"/>
      <c r="J46" s="69"/>
      <c r="K46" s="69"/>
      <c r="L46" s="69"/>
    </row>
    <row r="47" spans="1:12" x14ac:dyDescent="0.2">
      <c r="A47" s="56" t="s">
        <v>36</v>
      </c>
      <c r="B47" s="70" t="str">
        <f>VLOOKUP(B57,squadre,2,FALSE)</f>
        <v>2nd Division</v>
      </c>
      <c r="C47" s="58"/>
      <c r="D47" s="150"/>
      <c r="E47" s="164"/>
      <c r="F47" s="58"/>
      <c r="G47" s="69"/>
      <c r="H47" s="69"/>
      <c r="I47" s="69"/>
      <c r="J47" s="69"/>
      <c r="K47" s="69"/>
      <c r="L47" s="69"/>
    </row>
    <row r="48" spans="1:12" x14ac:dyDescent="0.2">
      <c r="A48" s="56" t="s">
        <v>340</v>
      </c>
      <c r="B48" s="72">
        <v>42833</v>
      </c>
      <c r="C48" s="58"/>
      <c r="D48" s="150"/>
      <c r="E48" s="164"/>
      <c r="F48" s="58"/>
      <c r="G48" s="69"/>
      <c r="H48" s="69"/>
      <c r="I48" s="69"/>
      <c r="J48" s="69"/>
      <c r="K48" s="69"/>
      <c r="L48" s="69"/>
    </row>
    <row r="49" spans="1:12" x14ac:dyDescent="0.2">
      <c r="A49" s="73"/>
      <c r="B49" s="74"/>
      <c r="C49" s="58"/>
      <c r="D49" s="150"/>
      <c r="E49" s="164"/>
      <c r="F49" s="58"/>
      <c r="G49" s="69"/>
      <c r="H49" s="69"/>
      <c r="I49" s="69"/>
      <c r="J49" s="69"/>
      <c r="K49" s="69"/>
      <c r="L49" s="69"/>
    </row>
    <row r="50" spans="1:12" x14ac:dyDescent="0.2">
      <c r="A50" s="56" t="s">
        <v>341</v>
      </c>
      <c r="B50" s="70" t="str">
        <f>VLOOKUP(B44,calendario,9)</f>
        <v>-</v>
      </c>
      <c r="C50" s="58"/>
      <c r="D50" s="150"/>
      <c r="E50" s="164"/>
      <c r="F50" s="58"/>
      <c r="G50" s="69"/>
      <c r="H50" s="69"/>
      <c r="I50" s="69"/>
      <c r="J50" s="69"/>
      <c r="K50" s="69"/>
      <c r="L50" s="69"/>
    </row>
    <row r="51" spans="1:12" x14ac:dyDescent="0.2">
      <c r="A51" s="56" t="s">
        <v>342</v>
      </c>
      <c r="B51" s="74"/>
      <c r="C51" s="58"/>
      <c r="D51" s="150"/>
      <c r="E51" s="164"/>
      <c r="F51" s="58"/>
      <c r="G51" s="69"/>
      <c r="H51" s="69"/>
      <c r="I51" s="69"/>
      <c r="J51" s="69"/>
      <c r="K51" s="69"/>
      <c r="L51" s="69"/>
    </row>
    <row r="52" spans="1:12" x14ac:dyDescent="0.2">
      <c r="A52" s="73"/>
      <c r="B52" s="74"/>
      <c r="C52" s="58"/>
      <c r="D52" s="150"/>
      <c r="E52" s="164"/>
      <c r="F52" s="58"/>
      <c r="G52" s="69"/>
      <c r="H52" s="69"/>
      <c r="I52" s="69"/>
      <c r="J52" s="69"/>
      <c r="K52" s="69"/>
      <c r="L52" s="69"/>
    </row>
    <row r="53" spans="1:12" x14ac:dyDescent="0.2">
      <c r="A53" s="56" t="s">
        <v>343</v>
      </c>
      <c r="B53" s="74"/>
      <c r="C53" s="58"/>
      <c r="D53" s="150"/>
      <c r="E53" s="164"/>
      <c r="F53" s="58"/>
      <c r="G53" s="69"/>
      <c r="H53" s="69"/>
      <c r="I53" s="69"/>
      <c r="J53" s="69"/>
      <c r="K53" s="69"/>
      <c r="L53" s="69"/>
    </row>
    <row r="54" spans="1:12" x14ac:dyDescent="0.2">
      <c r="A54" s="56" t="s">
        <v>344</v>
      </c>
      <c r="B54" s="74"/>
      <c r="C54" s="58"/>
      <c r="D54" s="150"/>
      <c r="E54" s="164"/>
      <c r="F54" s="58"/>
      <c r="G54" s="69"/>
      <c r="H54" s="69"/>
      <c r="I54" s="69"/>
      <c r="J54" s="69"/>
      <c r="K54" s="69"/>
      <c r="L54" s="69"/>
    </row>
    <row r="55" spans="1:12" x14ac:dyDescent="0.2">
      <c r="A55" s="56" t="s">
        <v>345</v>
      </c>
      <c r="B55" s="74"/>
      <c r="C55" s="58"/>
      <c r="D55" s="165"/>
      <c r="E55" s="166"/>
      <c r="F55" s="58"/>
      <c r="G55" s="69"/>
      <c r="H55" s="69"/>
      <c r="I55" s="69"/>
      <c r="J55" s="69"/>
      <c r="K55" s="69"/>
      <c r="L55" s="69"/>
    </row>
    <row r="56" spans="1:12" x14ac:dyDescent="0.2">
      <c r="A56" s="55"/>
      <c r="B56" s="55"/>
      <c r="D56" s="55"/>
      <c r="E56" s="55"/>
      <c r="F56" s="71"/>
      <c r="G56" s="69"/>
      <c r="H56" s="69"/>
      <c r="I56" s="69"/>
      <c r="J56" s="69"/>
      <c r="K56" s="69"/>
      <c r="L56" s="69"/>
    </row>
    <row r="57" spans="1:12" x14ac:dyDescent="0.2">
      <c r="A57" s="77" t="s">
        <v>346</v>
      </c>
      <c r="B57" s="78" t="str">
        <f>VLOOKUP(B44,calendario,5)</f>
        <v>Nutrie Assassine</v>
      </c>
      <c r="C57" s="79"/>
      <c r="D57" s="77" t="s">
        <v>347</v>
      </c>
      <c r="E57" s="78" t="str">
        <f>VLOOKUP(B44,calendario,6)</f>
        <v>-</v>
      </c>
      <c r="F57" s="6"/>
      <c r="G57" s="69"/>
      <c r="H57" s="69"/>
      <c r="I57" s="69"/>
      <c r="J57" s="69"/>
      <c r="K57" s="69"/>
      <c r="L57" s="69"/>
    </row>
    <row r="58" spans="1:12" x14ac:dyDescent="0.2">
      <c r="A58" s="56" t="s">
        <v>348</v>
      </c>
      <c r="B58" s="56" t="s">
        <v>349</v>
      </c>
      <c r="C58" s="73"/>
      <c r="D58" s="56" t="s">
        <v>348</v>
      </c>
      <c r="E58" s="56" t="s">
        <v>349</v>
      </c>
      <c r="F58" s="80"/>
      <c r="G58" s="69"/>
      <c r="H58" s="69"/>
      <c r="I58" s="69"/>
      <c r="J58" s="69"/>
      <c r="K58" s="69"/>
      <c r="L58" s="69"/>
    </row>
    <row r="59" spans="1:12" x14ac:dyDescent="0.2">
      <c r="A59" s="81">
        <f>VLOOKUP(B57,squadre,3,FALSE)</f>
        <v>7</v>
      </c>
      <c r="B59" s="70" t="str">
        <f>VLOOKUP(B57,squadre,4,FALSE)</f>
        <v>martina scardilli</v>
      </c>
      <c r="C59" s="69"/>
      <c r="D59" s="81" t="e">
        <f>VLOOKUP(E57,squadre,3,FALSE)</f>
        <v>#N/A</v>
      </c>
      <c r="E59" s="70" t="e">
        <f>VLOOKUP(E57,squadre,4,FALSE)</f>
        <v>#N/A</v>
      </c>
      <c r="F59" s="58"/>
      <c r="G59" s="69"/>
      <c r="H59" s="69"/>
      <c r="I59" s="69"/>
      <c r="J59" s="69"/>
      <c r="K59" s="69"/>
      <c r="L59" s="69"/>
    </row>
    <row r="60" spans="1:12" x14ac:dyDescent="0.2">
      <c r="A60" s="81">
        <f>VLOOKUP(B57,squadre,5,FALSE)</f>
        <v>0</v>
      </c>
      <c r="B60" s="70" t="str">
        <f>VLOOKUP(B57,squadre,6,FALSE)</f>
        <v>davide ruggeri</v>
      </c>
      <c r="C60" s="69"/>
      <c r="D60" s="81" t="e">
        <f>VLOOKUP(E57,squadre,5,FALSE)</f>
        <v>#N/A</v>
      </c>
      <c r="E60" s="70" t="e">
        <f>VLOOKUP(E57,squadre,6,FALSE)</f>
        <v>#N/A</v>
      </c>
      <c r="F60" s="58"/>
      <c r="G60" s="69"/>
      <c r="H60" s="69"/>
      <c r="I60" s="69"/>
      <c r="J60" s="69"/>
      <c r="K60" s="69"/>
      <c r="L60" s="69"/>
    </row>
    <row r="61" spans="1:12" x14ac:dyDescent="0.2">
      <c r="A61" s="81">
        <f>VLOOKUP(B57,squadre,7,FALSE)</f>
        <v>0</v>
      </c>
      <c r="B61" s="70" t="str">
        <f>VLOOKUP(B57,squadre,8,FALSE)</f>
        <v>nicola medici</v>
      </c>
      <c r="C61" s="69"/>
      <c r="D61" s="81" t="e">
        <f>VLOOKUP(E57,squadre,7,FALSE)</f>
        <v>#N/A</v>
      </c>
      <c r="E61" s="70" t="e">
        <f>VLOOKUP(E57,squadre,8,FALSE)</f>
        <v>#N/A</v>
      </c>
      <c r="F61" s="58"/>
      <c r="G61" s="69"/>
      <c r="H61" s="69"/>
      <c r="I61" s="69"/>
      <c r="J61" s="69"/>
      <c r="K61" s="69"/>
      <c r="L61" s="69"/>
    </row>
    <row r="62" spans="1:12" x14ac:dyDescent="0.2">
      <c r="A62" s="81">
        <f>VLOOKUP(B57,squadre,9,FALSE)</f>
        <v>0</v>
      </c>
      <c r="B62" s="70" t="str">
        <f>VLOOKUP(B57,squadre,10,FALSE)</f>
        <v>mauro bevilacqua</v>
      </c>
      <c r="C62" s="69"/>
      <c r="D62" s="81" t="e">
        <f>VLOOKUP(E57,squadre,9,FALSE)</f>
        <v>#N/A</v>
      </c>
      <c r="E62" s="70" t="e">
        <f>VLOOKUP(E57,squadre,10,FALSE)</f>
        <v>#N/A</v>
      </c>
      <c r="F62" s="58"/>
      <c r="G62" s="69"/>
      <c r="H62" s="69"/>
      <c r="I62" s="69"/>
      <c r="J62" s="69"/>
      <c r="K62" s="69"/>
      <c r="L62" s="69"/>
    </row>
    <row r="63" spans="1:12" x14ac:dyDescent="0.2">
      <c r="A63" s="81">
        <f>VLOOKUP(B57,squadre,11,FALSE)</f>
        <v>0</v>
      </c>
      <c r="B63" s="70" t="str">
        <f>VLOOKUP(B57,squadre,12,FALSE)</f>
        <v>uccellari</v>
      </c>
      <c r="C63" s="69"/>
      <c r="D63" s="81" t="e">
        <f>VLOOKUP(E57,squadre,11,FALSE)</f>
        <v>#N/A</v>
      </c>
      <c r="E63" s="70" t="e">
        <f>VLOOKUP(E57,squadre,12,FALSE)</f>
        <v>#N/A</v>
      </c>
      <c r="F63" s="58"/>
      <c r="G63" s="69"/>
      <c r="H63" s="69"/>
      <c r="I63" s="69"/>
      <c r="J63" s="69"/>
      <c r="K63" s="69"/>
      <c r="L63" s="69"/>
    </row>
    <row r="64" spans="1:12" x14ac:dyDescent="0.2">
      <c r="A64" s="81">
        <f>VLOOKUP(B57,squadre,13,FALSE)</f>
        <v>0</v>
      </c>
      <c r="B64" s="70" t="str">
        <f>VLOOKUP(B57,squadre,14,FALSE)</f>
        <v>roberto martis</v>
      </c>
      <c r="C64" s="69"/>
      <c r="D64" s="81" t="e">
        <f>VLOOKUP(E57,squadre,13,FALSE)</f>
        <v>#N/A</v>
      </c>
      <c r="E64" s="70" t="e">
        <f>VLOOKUP(E57,squadre,14,FALSE)</f>
        <v>#N/A</v>
      </c>
      <c r="F64" s="58"/>
      <c r="G64" s="69"/>
      <c r="H64" s="69"/>
      <c r="I64" s="69"/>
      <c r="J64" s="69"/>
      <c r="K64" s="69"/>
      <c r="L64" s="69"/>
    </row>
    <row r="65" spans="1:12" x14ac:dyDescent="0.2">
      <c r="A65" s="81">
        <f>VLOOKUP(B57,squadre,15,FALSE)</f>
        <v>0</v>
      </c>
      <c r="B65" s="70">
        <f>VLOOKUP(B57,squadre,16,FALSE)</f>
        <v>0</v>
      </c>
      <c r="C65" s="69"/>
      <c r="D65" s="81" t="e">
        <f>VLOOKUP(E57,squadre,15,FALSE)</f>
        <v>#N/A</v>
      </c>
      <c r="E65" s="70" t="e">
        <f>VLOOKUP(E57,squadre,16,FALSE)</f>
        <v>#N/A</v>
      </c>
      <c r="F65" s="58"/>
      <c r="G65" s="69"/>
      <c r="H65" s="69"/>
      <c r="I65" s="69"/>
      <c r="J65" s="69"/>
      <c r="K65" s="69"/>
      <c r="L65" s="69"/>
    </row>
    <row r="66" spans="1:12" x14ac:dyDescent="0.2">
      <c r="A66" s="81">
        <f>VLOOKUP(B57,squadre,17,FALSE)</f>
        <v>0</v>
      </c>
      <c r="B66" s="70">
        <f>VLOOKUP(B57,squadre,18,FALSE)</f>
        <v>0</v>
      </c>
      <c r="C66" s="69"/>
      <c r="D66" s="81" t="e">
        <f>VLOOKUP(E57,squadre,17,FALSE)</f>
        <v>#N/A</v>
      </c>
      <c r="E66" s="70" t="e">
        <f>VLOOKUP(E57,squadre,18,FALSE)</f>
        <v>#N/A</v>
      </c>
      <c r="F66" s="58"/>
      <c r="G66" s="69"/>
      <c r="H66" s="69"/>
      <c r="I66" s="69"/>
      <c r="J66" s="69"/>
      <c r="K66" s="69"/>
      <c r="L66" s="69"/>
    </row>
    <row r="67" spans="1:12" x14ac:dyDescent="0.2">
      <c r="A67" s="81">
        <f>VLOOKUP(B57,squadre,19,FALSE)</f>
        <v>0</v>
      </c>
      <c r="B67" s="70">
        <f>VLOOKUP(B57,squadre,20,FALSE)</f>
        <v>0</v>
      </c>
      <c r="C67" s="69"/>
      <c r="D67" s="81" t="e">
        <f>VLOOKUP(E57,squadre,19,FALSE)</f>
        <v>#N/A</v>
      </c>
      <c r="E67" s="70" t="e">
        <f>VLOOKUP(E57,squadre,20,FALSE)</f>
        <v>#N/A</v>
      </c>
      <c r="F67" s="58"/>
      <c r="G67" s="69"/>
      <c r="H67" s="69"/>
      <c r="I67" s="69"/>
      <c r="J67" s="69"/>
      <c r="K67" s="69"/>
      <c r="L67" s="69"/>
    </row>
    <row r="68" spans="1:12" x14ac:dyDescent="0.2">
      <c r="A68" s="81">
        <f>VLOOKUP(B57,squadre,21,FALSE)</f>
        <v>0</v>
      </c>
      <c r="B68" s="70">
        <f>VLOOKUP(B57,squadre,22,FALSE)</f>
        <v>0</v>
      </c>
      <c r="C68" s="69"/>
      <c r="D68" s="81" t="e">
        <f>VLOOKUP(E57,squadre,21,FALSE)</f>
        <v>#N/A</v>
      </c>
      <c r="E68" s="70" t="e">
        <f>VLOOKUP(E57,squadre,22,FALSE)</f>
        <v>#N/A</v>
      </c>
      <c r="F68" s="58"/>
      <c r="G68" s="69"/>
      <c r="H68" s="69"/>
      <c r="I68" s="69"/>
      <c r="J68" s="69"/>
      <c r="K68" s="69"/>
      <c r="L68" s="69"/>
    </row>
    <row r="69" spans="1:12" x14ac:dyDescent="0.2">
      <c r="A69" s="83"/>
      <c r="B69" s="74"/>
      <c r="C69" s="69"/>
      <c r="D69" s="83"/>
      <c r="E69" s="74"/>
      <c r="F69" s="58"/>
      <c r="G69" s="69"/>
      <c r="H69" s="69"/>
      <c r="I69" s="69"/>
      <c r="J69" s="69"/>
      <c r="K69" s="69"/>
      <c r="L69" s="69"/>
    </row>
    <row r="70" spans="1:12" x14ac:dyDescent="0.2">
      <c r="A70" s="55"/>
      <c r="B70" s="55"/>
      <c r="C70" s="55"/>
      <c r="D70" s="55"/>
      <c r="E70" s="55"/>
      <c r="F70" s="71"/>
      <c r="G70" s="69"/>
      <c r="H70" s="69"/>
      <c r="I70" s="69"/>
      <c r="J70" s="69"/>
      <c r="K70" s="69"/>
      <c r="L70" s="69"/>
    </row>
    <row r="71" spans="1:12" x14ac:dyDescent="0.2">
      <c r="A71" s="77" t="s">
        <v>352</v>
      </c>
      <c r="B71" s="78" t="str">
        <f>B57</f>
        <v>Nutrie Assassine</v>
      </c>
      <c r="C71" s="84"/>
      <c r="D71" s="84"/>
      <c r="E71" s="78" t="str">
        <f>E57</f>
        <v>-</v>
      </c>
      <c r="F71" s="71"/>
      <c r="G71" s="69"/>
      <c r="H71" s="69"/>
      <c r="I71" s="69"/>
      <c r="J71" s="69"/>
      <c r="K71" s="69"/>
      <c r="L71" s="69"/>
    </row>
    <row r="72" spans="1:12" x14ac:dyDescent="0.2">
      <c r="A72" s="56" t="s">
        <v>353</v>
      </c>
      <c r="B72" s="69"/>
      <c r="C72" s="14"/>
      <c r="D72" s="71"/>
      <c r="E72" s="69"/>
      <c r="F72" s="58"/>
      <c r="G72" s="69"/>
      <c r="H72" s="69"/>
      <c r="I72" s="69"/>
      <c r="J72" s="69"/>
      <c r="K72" s="69"/>
      <c r="L72" s="69"/>
    </row>
    <row r="73" spans="1:12" x14ac:dyDescent="0.2">
      <c r="A73" s="56" t="s">
        <v>354</v>
      </c>
      <c r="B73" s="69"/>
      <c r="C73" s="14"/>
      <c r="D73" s="71"/>
      <c r="E73" s="69"/>
      <c r="F73" s="58"/>
      <c r="G73" s="69"/>
      <c r="H73" s="69"/>
      <c r="I73" s="69"/>
      <c r="J73" s="69"/>
      <c r="K73" s="69"/>
      <c r="L73" s="69"/>
    </row>
    <row r="74" spans="1:12" x14ac:dyDescent="0.2">
      <c r="A74" s="56" t="s">
        <v>355</v>
      </c>
      <c r="B74" s="69"/>
      <c r="C74" s="14"/>
      <c r="D74" s="71"/>
      <c r="E74" s="69"/>
      <c r="F74" s="58"/>
      <c r="G74" s="69"/>
      <c r="H74" s="69"/>
      <c r="I74" s="69"/>
      <c r="J74" s="69"/>
      <c r="K74" s="69"/>
      <c r="L74" s="69"/>
    </row>
    <row r="75" spans="1:12" x14ac:dyDescent="0.2">
      <c r="A75" s="56" t="s">
        <v>356</v>
      </c>
      <c r="B75" s="69"/>
      <c r="C75" s="14"/>
      <c r="D75" s="71"/>
      <c r="E75" s="69"/>
      <c r="F75" s="58"/>
      <c r="G75" s="69"/>
      <c r="H75" s="69"/>
      <c r="I75" s="69"/>
      <c r="J75" s="69"/>
      <c r="K75" s="69"/>
      <c r="L75" s="69"/>
    </row>
    <row r="76" spans="1:12" ht="15.75" x14ac:dyDescent="0.25">
      <c r="A76" s="85" t="s">
        <v>357</v>
      </c>
      <c r="B76" s="143"/>
      <c r="C76" s="87"/>
      <c r="D76" s="88"/>
      <c r="E76" s="143"/>
      <c r="F76" s="58"/>
      <c r="G76" s="69"/>
      <c r="H76" s="69"/>
      <c r="I76" s="69"/>
      <c r="J76" s="69"/>
      <c r="K76" s="69"/>
      <c r="L76" s="69"/>
    </row>
    <row r="77" spans="1:12" x14ac:dyDescent="0.2">
      <c r="A77" s="89"/>
      <c r="B77" s="8"/>
      <c r="E77" s="55"/>
      <c r="F77" s="71"/>
      <c r="G77" s="69"/>
      <c r="H77" s="69"/>
      <c r="I77" s="69"/>
      <c r="J77" s="69"/>
      <c r="K77" s="69"/>
      <c r="L77" s="69"/>
    </row>
    <row r="78" spans="1:12" x14ac:dyDescent="0.2">
      <c r="A78" s="56" t="s">
        <v>358</v>
      </c>
      <c r="B78" s="69"/>
      <c r="C78" s="14"/>
      <c r="F78" s="71"/>
      <c r="G78" s="69"/>
      <c r="H78" s="69"/>
      <c r="I78" s="69"/>
      <c r="J78" s="69"/>
      <c r="K78" s="69"/>
      <c r="L78" s="69"/>
    </row>
    <row r="79" spans="1:12" x14ac:dyDescent="0.2">
      <c r="A79" s="55"/>
      <c r="B79" s="55"/>
      <c r="G79" s="55"/>
      <c r="H79" s="55"/>
      <c r="I79" s="55"/>
      <c r="J79" s="55"/>
      <c r="K79" s="55"/>
      <c r="L79" s="55"/>
    </row>
    <row r="80" spans="1:12" x14ac:dyDescent="0.2">
      <c r="A80" s="28" t="s">
        <v>341</v>
      </c>
      <c r="B80" s="3"/>
      <c r="D80" s="28" t="s">
        <v>342</v>
      </c>
      <c r="E80" s="3"/>
      <c r="G80" s="28" t="s">
        <v>359</v>
      </c>
      <c r="H80" s="3"/>
      <c r="K80" s="28" t="s">
        <v>360</v>
      </c>
      <c r="L80" s="3"/>
    </row>
    <row r="81" spans="1:12" x14ac:dyDescent="0.2">
      <c r="B81" s="55"/>
      <c r="E81" s="55"/>
      <c r="H81" s="55"/>
      <c r="L81" s="55"/>
    </row>
    <row r="82" spans="1:12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45" x14ac:dyDescent="0.6">
      <c r="A83" s="170" t="s">
        <v>331</v>
      </c>
      <c r="B83" s="160"/>
      <c r="C83" s="160"/>
      <c r="D83" s="160"/>
      <c r="E83" s="160"/>
      <c r="F83" s="52" t="s">
        <v>332</v>
      </c>
      <c r="G83" s="53"/>
      <c r="H83" s="53"/>
      <c r="I83" s="53"/>
      <c r="J83" s="53"/>
      <c r="K83" s="169" t="s">
        <v>333</v>
      </c>
      <c r="L83" s="160"/>
    </row>
    <row r="84" spans="1:12" x14ac:dyDescent="0.2">
      <c r="A84" s="8"/>
      <c r="B84" s="8"/>
      <c r="C84" s="55"/>
      <c r="D84" s="8"/>
      <c r="E84" s="8"/>
      <c r="F84" s="55"/>
      <c r="G84" s="8"/>
      <c r="H84" s="8"/>
      <c r="I84" s="8"/>
      <c r="J84" s="8"/>
      <c r="K84" s="8"/>
      <c r="L84" s="8"/>
    </row>
    <row r="85" spans="1:12" x14ac:dyDescent="0.2">
      <c r="A85" s="56" t="s">
        <v>19</v>
      </c>
      <c r="B85" s="90">
        <f>B44+4</f>
        <v>12</v>
      </c>
      <c r="C85" s="58"/>
      <c r="D85" s="167" t="s">
        <v>334</v>
      </c>
      <c r="E85" s="168"/>
      <c r="F85" s="60">
        <f>B85</f>
        <v>12</v>
      </c>
      <c r="G85" s="61" t="s">
        <v>335</v>
      </c>
      <c r="H85" s="62" t="str">
        <f>B98</f>
        <v>Idroscalo A</v>
      </c>
      <c r="I85" s="167" t="s">
        <v>336</v>
      </c>
      <c r="J85" s="168"/>
      <c r="K85" s="62" t="str">
        <f>E98</f>
        <v>G.C. Polesine</v>
      </c>
      <c r="L85" s="61" t="s">
        <v>65</v>
      </c>
    </row>
    <row r="86" spans="1:12" x14ac:dyDescent="0.2">
      <c r="A86" s="56" t="s">
        <v>337</v>
      </c>
      <c r="B86" s="133">
        <f>VLOOKUP(FLOOR(B85/4,1)*4+1,calendario,2)</f>
        <v>0.56250000000000011</v>
      </c>
      <c r="C86" s="58"/>
      <c r="D86" s="162"/>
      <c r="E86" s="163"/>
      <c r="F86" s="58"/>
      <c r="G86" s="69"/>
      <c r="H86" s="69"/>
      <c r="I86" s="69"/>
      <c r="J86" s="69"/>
      <c r="K86" s="69"/>
      <c r="L86" s="69"/>
    </row>
    <row r="87" spans="1:12" x14ac:dyDescent="0.2">
      <c r="A87" s="56" t="s">
        <v>338</v>
      </c>
      <c r="B87" s="70">
        <f>VLOOKUP(B85,calendario,3)</f>
        <v>4</v>
      </c>
      <c r="C87" s="58"/>
      <c r="D87" s="150"/>
      <c r="E87" s="164"/>
      <c r="F87" s="58"/>
      <c r="G87" s="69"/>
      <c r="H87" s="69"/>
      <c r="I87" s="69"/>
      <c r="J87" s="69"/>
      <c r="K87" s="69"/>
      <c r="L87" s="69"/>
    </row>
    <row r="88" spans="1:12" x14ac:dyDescent="0.2">
      <c r="A88" s="56" t="s">
        <v>36</v>
      </c>
      <c r="B88" s="70" t="str">
        <f>VLOOKUP(B98,squadre,2,FALSE)</f>
        <v>1st Division</v>
      </c>
      <c r="C88" s="58"/>
      <c r="D88" s="150"/>
      <c r="E88" s="164"/>
      <c r="F88" s="58"/>
      <c r="G88" s="69"/>
      <c r="H88" s="69"/>
      <c r="I88" s="69"/>
      <c r="J88" s="69"/>
      <c r="K88" s="69"/>
      <c r="L88" s="69"/>
    </row>
    <row r="89" spans="1:12" x14ac:dyDescent="0.2">
      <c r="A89" s="56" t="s">
        <v>340</v>
      </c>
      <c r="B89" s="72">
        <v>42833</v>
      </c>
      <c r="C89" s="58"/>
      <c r="D89" s="150"/>
      <c r="E89" s="164"/>
      <c r="F89" s="58"/>
      <c r="G89" s="69"/>
      <c r="H89" s="69"/>
      <c r="I89" s="69"/>
      <c r="J89" s="69"/>
      <c r="K89" s="69"/>
      <c r="L89" s="69"/>
    </row>
    <row r="90" spans="1:12" x14ac:dyDescent="0.2">
      <c r="A90" s="73"/>
      <c r="B90" s="74"/>
      <c r="C90" s="58"/>
      <c r="D90" s="150"/>
      <c r="E90" s="164"/>
      <c r="F90" s="58"/>
      <c r="G90" s="69"/>
      <c r="H90" s="69"/>
      <c r="I90" s="69"/>
      <c r="J90" s="69"/>
      <c r="K90" s="69"/>
      <c r="L90" s="69"/>
    </row>
    <row r="91" spans="1:12" x14ac:dyDescent="0.2">
      <c r="A91" s="56" t="s">
        <v>341</v>
      </c>
      <c r="B91" s="70" t="str">
        <f>VLOOKUP(B85,calendario,9)</f>
        <v>C.C.Firenze A</v>
      </c>
      <c r="C91" s="58"/>
      <c r="D91" s="150"/>
      <c r="E91" s="164"/>
      <c r="F91" s="58"/>
      <c r="G91" s="69"/>
      <c r="H91" s="69"/>
      <c r="I91" s="69"/>
      <c r="J91" s="69"/>
      <c r="K91" s="69"/>
      <c r="L91" s="69"/>
    </row>
    <row r="92" spans="1:12" x14ac:dyDescent="0.2">
      <c r="A92" s="56" t="s">
        <v>342</v>
      </c>
      <c r="B92" s="74"/>
      <c r="C92" s="58"/>
      <c r="D92" s="150"/>
      <c r="E92" s="164"/>
      <c r="F92" s="58"/>
      <c r="G92" s="69"/>
      <c r="H92" s="69"/>
      <c r="I92" s="69"/>
      <c r="J92" s="69"/>
      <c r="K92" s="69"/>
      <c r="L92" s="69"/>
    </row>
    <row r="93" spans="1:12" x14ac:dyDescent="0.2">
      <c r="A93" s="73"/>
      <c r="B93" s="74"/>
      <c r="C93" s="58"/>
      <c r="D93" s="150"/>
      <c r="E93" s="164"/>
      <c r="F93" s="58"/>
      <c r="G93" s="69"/>
      <c r="H93" s="69"/>
      <c r="I93" s="69"/>
      <c r="J93" s="69"/>
      <c r="K93" s="69"/>
      <c r="L93" s="69"/>
    </row>
    <row r="94" spans="1:12" x14ac:dyDescent="0.2">
      <c r="A94" s="56" t="s">
        <v>343</v>
      </c>
      <c r="B94" s="74"/>
      <c r="C94" s="58"/>
      <c r="D94" s="150"/>
      <c r="E94" s="164"/>
      <c r="F94" s="58"/>
      <c r="G94" s="69"/>
      <c r="H94" s="69"/>
      <c r="I94" s="69"/>
      <c r="J94" s="69"/>
      <c r="K94" s="69"/>
      <c r="L94" s="69"/>
    </row>
    <row r="95" spans="1:12" x14ac:dyDescent="0.2">
      <c r="A95" s="56" t="s">
        <v>344</v>
      </c>
      <c r="B95" s="74"/>
      <c r="C95" s="58"/>
      <c r="D95" s="150"/>
      <c r="E95" s="164"/>
      <c r="F95" s="58"/>
      <c r="G95" s="69"/>
      <c r="H95" s="69"/>
      <c r="I95" s="69"/>
      <c r="J95" s="69"/>
      <c r="K95" s="69"/>
      <c r="L95" s="69"/>
    </row>
    <row r="96" spans="1:12" x14ac:dyDescent="0.2">
      <c r="A96" s="56" t="s">
        <v>345</v>
      </c>
      <c r="B96" s="74"/>
      <c r="C96" s="58"/>
      <c r="D96" s="165"/>
      <c r="E96" s="166"/>
      <c r="F96" s="58"/>
      <c r="G96" s="69"/>
      <c r="H96" s="69"/>
      <c r="I96" s="69"/>
      <c r="J96" s="69"/>
      <c r="K96" s="69"/>
      <c r="L96" s="69"/>
    </row>
    <row r="97" spans="1:12" x14ac:dyDescent="0.2">
      <c r="A97" s="55"/>
      <c r="B97" s="55"/>
      <c r="D97" s="55"/>
      <c r="E97" s="55"/>
      <c r="F97" s="71"/>
      <c r="G97" s="69"/>
      <c r="H97" s="69"/>
      <c r="I97" s="69"/>
      <c r="J97" s="69"/>
      <c r="K97" s="69"/>
      <c r="L97" s="69"/>
    </row>
    <row r="98" spans="1:12" x14ac:dyDescent="0.2">
      <c r="A98" s="77" t="s">
        <v>346</v>
      </c>
      <c r="B98" s="78" t="str">
        <f>VLOOKUP(B85,calendario,5)</f>
        <v>Idroscalo A</v>
      </c>
      <c r="C98" s="79"/>
      <c r="D98" s="77" t="s">
        <v>347</v>
      </c>
      <c r="E98" s="78" t="str">
        <f>VLOOKUP(B85,calendario,6)</f>
        <v>G.C. Polesine</v>
      </c>
      <c r="F98" s="6"/>
      <c r="G98" s="69"/>
      <c r="H98" s="69"/>
      <c r="I98" s="69"/>
      <c r="J98" s="69"/>
      <c r="K98" s="69"/>
      <c r="L98" s="69"/>
    </row>
    <row r="99" spans="1:12" x14ac:dyDescent="0.2">
      <c r="A99" s="56" t="s">
        <v>348</v>
      </c>
      <c r="B99" s="56" t="s">
        <v>349</v>
      </c>
      <c r="C99" s="73"/>
      <c r="D99" s="56" t="s">
        <v>348</v>
      </c>
      <c r="E99" s="56" t="s">
        <v>349</v>
      </c>
      <c r="F99" s="80"/>
      <c r="G99" s="69"/>
      <c r="H99" s="69"/>
      <c r="I99" s="69"/>
      <c r="J99" s="69"/>
      <c r="K99" s="69"/>
      <c r="L99" s="69"/>
    </row>
    <row r="100" spans="1:12" x14ac:dyDescent="0.2">
      <c r="A100" s="81">
        <f>VLOOKUP(B98,squadre,3,FALSE)</f>
        <v>1</v>
      </c>
      <c r="B100" s="70" t="str">
        <f>VLOOKUP(B98,squadre,4,FALSE)</f>
        <v>Ruggero Di Maria</v>
      </c>
      <c r="C100" s="69"/>
      <c r="D100" s="81">
        <f>VLOOKUP(E98,squadre,3,FALSE)</f>
        <v>15</v>
      </c>
      <c r="E100" s="70" t="str">
        <f>VLOOKUP(E98,squadre,4,FALSE)</f>
        <v>Davide Pezzuolo</v>
      </c>
      <c r="F100" s="58"/>
      <c r="G100" s="69"/>
      <c r="H100" s="69"/>
      <c r="I100" s="69"/>
      <c r="J100" s="69"/>
      <c r="K100" s="69"/>
      <c r="L100" s="69"/>
    </row>
    <row r="101" spans="1:12" x14ac:dyDescent="0.2">
      <c r="A101" s="81">
        <f>VLOOKUP(B98,squadre,5,FALSE)</f>
        <v>2</v>
      </c>
      <c r="B101" s="70" t="str">
        <f>VLOOKUP(B98,squadre,6,FALSE)</f>
        <v>Daniele Caprioglio</v>
      </c>
      <c r="C101" s="69"/>
      <c r="D101" s="81">
        <f>VLOOKUP(E98,squadre,5,FALSE)</f>
        <v>10</v>
      </c>
      <c r="E101" s="70" t="str">
        <f>VLOOKUP(E98,squadre,6,FALSE)</f>
        <v>Roberto Gabrieli</v>
      </c>
      <c r="F101" s="58"/>
      <c r="G101" s="69"/>
      <c r="H101" s="69"/>
      <c r="I101" s="69"/>
      <c r="J101" s="69"/>
      <c r="K101" s="69"/>
      <c r="L101" s="69"/>
    </row>
    <row r="102" spans="1:12" x14ac:dyDescent="0.2">
      <c r="A102" s="81">
        <f>VLOOKUP(B98,squadre,7,FALSE)</f>
        <v>4</v>
      </c>
      <c r="B102" s="70" t="str">
        <f>VLOOKUP(B98,squadre,8,FALSE)</f>
        <v>Mirko Caprioglio</v>
      </c>
      <c r="C102" s="69"/>
      <c r="D102" s="81">
        <f>VLOOKUP(E98,squadre,7,FALSE)</f>
        <v>9</v>
      </c>
      <c r="E102" s="70" t="str">
        <f>VLOOKUP(E98,squadre,8,FALSE)</f>
        <v>Alberto Moro</v>
      </c>
      <c r="F102" s="58"/>
      <c r="G102" s="69"/>
      <c r="H102" s="69"/>
      <c r="I102" s="69"/>
      <c r="J102" s="69"/>
      <c r="K102" s="69"/>
      <c r="L102" s="69"/>
    </row>
    <row r="103" spans="1:12" x14ac:dyDescent="0.2">
      <c r="A103" s="81">
        <f>VLOOKUP(B98,squadre,9,FALSE)</f>
        <v>6</v>
      </c>
      <c r="B103" s="70" t="str">
        <f>VLOOKUP(B98,squadre,10,FALSE)</f>
        <v>Baroni Alberto</v>
      </c>
      <c r="C103" s="69"/>
      <c r="D103" s="81">
        <f>VLOOKUP(E98,squadre,9,FALSE)</f>
        <v>8</v>
      </c>
      <c r="E103" s="70" t="str">
        <f>VLOOKUP(E98,squadre,10,FALSE)</f>
        <v>Riccardo Barison</v>
      </c>
      <c r="F103" s="58"/>
      <c r="G103" s="69"/>
      <c r="H103" s="69"/>
      <c r="I103" s="69"/>
      <c r="J103" s="69"/>
      <c r="K103" s="69"/>
      <c r="L103" s="69"/>
    </row>
    <row r="104" spans="1:12" x14ac:dyDescent="0.2">
      <c r="A104" s="81">
        <f>VLOOKUP(B98,squadre,11,FALSE)</f>
        <v>7</v>
      </c>
      <c r="B104" s="70" t="str">
        <f>VLOOKUP(B98,squadre,12,FALSE)</f>
        <v>Sasha Cardini</v>
      </c>
      <c r="C104" s="69"/>
      <c r="D104" s="81">
        <f>VLOOKUP(E98,squadre,11,FALSE)</f>
        <v>7</v>
      </c>
      <c r="E104" s="70" t="str">
        <f>VLOOKUP(E98,squadre,12,FALSE)</f>
        <v>Leo Previati</v>
      </c>
      <c r="F104" s="58"/>
      <c r="G104" s="69"/>
      <c r="H104" s="69"/>
      <c r="I104" s="69"/>
      <c r="J104" s="69"/>
      <c r="K104" s="69"/>
      <c r="L104" s="69"/>
    </row>
    <row r="105" spans="1:12" x14ac:dyDescent="0.2">
      <c r="A105" s="81">
        <f>VLOOKUP(B98,squadre,13,FALSE)</f>
        <v>11</v>
      </c>
      <c r="B105" s="70" t="str">
        <f>VLOOKUP(B98,squadre,14,FALSE)</f>
        <v>Edoardo Di Maria</v>
      </c>
      <c r="C105" s="69"/>
      <c r="D105" s="81">
        <f>VLOOKUP(E98,squadre,13,FALSE)</f>
        <v>6</v>
      </c>
      <c r="E105" s="70" t="str">
        <f>VLOOKUP(E98,squadre,14,FALSE)</f>
        <v>Marco Ferrari</v>
      </c>
      <c r="F105" s="58"/>
      <c r="G105" s="69"/>
      <c r="H105" s="69"/>
      <c r="I105" s="69"/>
      <c r="J105" s="69"/>
      <c r="K105" s="69"/>
      <c r="L105" s="69"/>
    </row>
    <row r="106" spans="1:12" x14ac:dyDescent="0.2">
      <c r="A106" s="81">
        <f>VLOOKUP(B98,squadre,15,FALSE)</f>
        <v>0</v>
      </c>
      <c r="B106" s="70">
        <f>VLOOKUP(B98,squadre,16,FALSE)</f>
        <v>0</v>
      </c>
      <c r="C106" s="69"/>
      <c r="D106" s="81">
        <f>VLOOKUP(E98,squadre,15,FALSE)</f>
        <v>3</v>
      </c>
      <c r="E106" s="70" t="str">
        <f>VLOOKUP(E98,squadre,16,FALSE)</f>
        <v>Stefano Neri</v>
      </c>
      <c r="F106" s="58"/>
      <c r="G106" s="69"/>
      <c r="H106" s="69"/>
      <c r="I106" s="69"/>
      <c r="J106" s="69"/>
      <c r="K106" s="69"/>
      <c r="L106" s="69"/>
    </row>
    <row r="107" spans="1:12" x14ac:dyDescent="0.2">
      <c r="A107" s="81">
        <f>VLOOKUP(B98,squadre,17,FALSE)</f>
        <v>0</v>
      </c>
      <c r="B107" s="70">
        <f>VLOOKUP(B98,squadre,18,FALSE)</f>
        <v>0</v>
      </c>
      <c r="C107" s="69"/>
      <c r="D107" s="81">
        <f>VLOOKUP(E98,squadre,17,FALSE)</f>
        <v>2</v>
      </c>
      <c r="E107" s="70" t="str">
        <f>VLOOKUP(E98,squadre,18,FALSE)</f>
        <v>Andrea Falconer</v>
      </c>
      <c r="F107" s="58"/>
      <c r="G107" s="69"/>
      <c r="H107" s="69"/>
      <c r="I107" s="69"/>
      <c r="J107" s="69"/>
      <c r="K107" s="69"/>
      <c r="L107" s="69"/>
    </row>
    <row r="108" spans="1:12" x14ac:dyDescent="0.2">
      <c r="A108" s="81">
        <f>VLOOKUP(B98,squadre,19,FALSE)</f>
        <v>0</v>
      </c>
      <c r="B108" s="70">
        <f>VLOOKUP(B98,squadre,20,FALSE)</f>
        <v>0</v>
      </c>
      <c r="C108" s="69"/>
      <c r="D108" s="81">
        <f>VLOOKUP(E98,squadre,19,FALSE)</f>
        <v>1</v>
      </c>
      <c r="E108" s="70" t="str">
        <f>VLOOKUP(E98,squadre,20,FALSE)</f>
        <v>Enrico Nonnato</v>
      </c>
      <c r="F108" s="58"/>
      <c r="G108" s="69"/>
      <c r="H108" s="69"/>
      <c r="I108" s="69"/>
      <c r="J108" s="69"/>
      <c r="K108" s="69"/>
      <c r="L108" s="69"/>
    </row>
    <row r="109" spans="1:12" x14ac:dyDescent="0.2">
      <c r="A109" s="81">
        <f>VLOOKUP(B98,squadre,21,FALSE)</f>
        <v>0</v>
      </c>
      <c r="B109" s="70">
        <f>VLOOKUP(B98,squadre,22,FALSE)</f>
        <v>0</v>
      </c>
      <c r="C109" s="69"/>
      <c r="D109" s="81">
        <f>VLOOKUP(E98,squadre,21,FALSE)</f>
        <v>13</v>
      </c>
      <c r="E109" s="70" t="str">
        <f>VLOOKUP(E98,squadre,22,FALSE)</f>
        <v>Paolo Boldrin</v>
      </c>
      <c r="F109" s="58"/>
      <c r="G109" s="69"/>
      <c r="H109" s="69"/>
      <c r="I109" s="69"/>
      <c r="J109" s="69"/>
      <c r="K109" s="69"/>
      <c r="L109" s="69"/>
    </row>
    <row r="110" spans="1:12" x14ac:dyDescent="0.2">
      <c r="A110" s="83"/>
      <c r="B110" s="74"/>
      <c r="C110" s="69"/>
      <c r="D110" s="83"/>
      <c r="E110" s="74"/>
      <c r="F110" s="58"/>
      <c r="G110" s="69"/>
      <c r="H110" s="69"/>
      <c r="I110" s="69"/>
      <c r="J110" s="69"/>
      <c r="K110" s="69"/>
      <c r="L110" s="69"/>
    </row>
    <row r="111" spans="1:12" x14ac:dyDescent="0.2">
      <c r="A111" s="55"/>
      <c r="B111" s="55"/>
      <c r="C111" s="55"/>
      <c r="D111" s="55"/>
      <c r="E111" s="55"/>
      <c r="F111" s="71"/>
      <c r="G111" s="69"/>
      <c r="H111" s="69"/>
      <c r="I111" s="69"/>
      <c r="J111" s="69"/>
      <c r="K111" s="69"/>
      <c r="L111" s="69"/>
    </row>
    <row r="112" spans="1:12" x14ac:dyDescent="0.2">
      <c r="A112" s="77" t="s">
        <v>352</v>
      </c>
      <c r="B112" s="78" t="str">
        <f>B98</f>
        <v>Idroscalo A</v>
      </c>
      <c r="C112" s="84"/>
      <c r="D112" s="84"/>
      <c r="E112" s="78" t="str">
        <f>E98</f>
        <v>G.C. Polesine</v>
      </c>
      <c r="F112" s="71"/>
      <c r="G112" s="69"/>
      <c r="H112" s="69"/>
      <c r="I112" s="69"/>
      <c r="J112" s="69"/>
      <c r="K112" s="69"/>
      <c r="L112" s="69"/>
    </row>
    <row r="113" spans="1:12" x14ac:dyDescent="0.2">
      <c r="A113" s="56" t="s">
        <v>353</v>
      </c>
      <c r="B113" s="69"/>
      <c r="C113" s="14"/>
      <c r="D113" s="71"/>
      <c r="E113" s="69"/>
      <c r="F113" s="58"/>
      <c r="G113" s="69"/>
      <c r="H113" s="69"/>
      <c r="I113" s="69"/>
      <c r="J113" s="69"/>
      <c r="K113" s="69"/>
      <c r="L113" s="69"/>
    </row>
    <row r="114" spans="1:12" x14ac:dyDescent="0.2">
      <c r="A114" s="56" t="s">
        <v>354</v>
      </c>
      <c r="B114" s="69"/>
      <c r="C114" s="14"/>
      <c r="D114" s="71"/>
      <c r="E114" s="69"/>
      <c r="F114" s="58"/>
      <c r="G114" s="69"/>
      <c r="H114" s="69"/>
      <c r="I114" s="69"/>
      <c r="J114" s="69"/>
      <c r="K114" s="69"/>
      <c r="L114" s="69"/>
    </row>
    <row r="115" spans="1:12" x14ac:dyDescent="0.2">
      <c r="A115" s="56" t="s">
        <v>355</v>
      </c>
      <c r="B115" s="69"/>
      <c r="C115" s="14"/>
      <c r="D115" s="71"/>
      <c r="E115" s="69"/>
      <c r="F115" s="58"/>
      <c r="G115" s="69"/>
      <c r="H115" s="69"/>
      <c r="I115" s="69"/>
      <c r="J115" s="69"/>
      <c r="K115" s="69"/>
      <c r="L115" s="69"/>
    </row>
    <row r="116" spans="1:12" x14ac:dyDescent="0.2">
      <c r="A116" s="56" t="s">
        <v>356</v>
      </c>
      <c r="B116" s="69"/>
      <c r="C116" s="14"/>
      <c r="D116" s="71"/>
      <c r="E116" s="69"/>
      <c r="F116" s="58"/>
      <c r="G116" s="69"/>
      <c r="H116" s="69"/>
      <c r="I116" s="69"/>
      <c r="J116" s="69"/>
      <c r="K116" s="69"/>
      <c r="L116" s="69"/>
    </row>
    <row r="117" spans="1:12" ht="15.75" x14ac:dyDescent="0.25">
      <c r="A117" s="85" t="s">
        <v>357</v>
      </c>
      <c r="B117" s="86">
        <v>4</v>
      </c>
      <c r="C117" s="87"/>
      <c r="D117" s="88"/>
      <c r="E117" s="86">
        <v>3</v>
      </c>
      <c r="F117" s="58"/>
      <c r="G117" s="69"/>
      <c r="H117" s="69"/>
      <c r="I117" s="69"/>
      <c r="J117" s="69"/>
      <c r="K117" s="69"/>
      <c r="L117" s="69"/>
    </row>
    <row r="118" spans="1:12" x14ac:dyDescent="0.2">
      <c r="A118" s="89"/>
      <c r="B118" s="8"/>
      <c r="E118" s="55"/>
      <c r="F118" s="71"/>
      <c r="G118" s="69"/>
      <c r="H118" s="69"/>
      <c r="I118" s="69"/>
      <c r="J118" s="69"/>
      <c r="K118" s="69"/>
      <c r="L118" s="69"/>
    </row>
    <row r="119" spans="1:12" x14ac:dyDescent="0.2">
      <c r="A119" s="56" t="s">
        <v>358</v>
      </c>
      <c r="B119" s="69"/>
      <c r="C119" s="14"/>
      <c r="F119" s="71"/>
      <c r="G119" s="69"/>
      <c r="H119" s="69"/>
      <c r="I119" s="69"/>
      <c r="J119" s="69"/>
      <c r="K119" s="69"/>
      <c r="L119" s="69"/>
    </row>
    <row r="120" spans="1:12" x14ac:dyDescent="0.2">
      <c r="A120" s="55"/>
      <c r="B120" s="55"/>
      <c r="G120" s="55"/>
      <c r="H120" s="55"/>
      <c r="I120" s="55"/>
      <c r="J120" s="55"/>
      <c r="K120" s="55"/>
      <c r="L120" s="55"/>
    </row>
    <row r="121" spans="1:12" x14ac:dyDescent="0.2">
      <c r="A121" s="28" t="s">
        <v>341</v>
      </c>
      <c r="B121" s="3"/>
      <c r="D121" s="28" t="s">
        <v>342</v>
      </c>
      <c r="E121" s="3"/>
      <c r="G121" s="28" t="s">
        <v>359</v>
      </c>
      <c r="H121" s="3"/>
      <c r="K121" s="28" t="s">
        <v>360</v>
      </c>
      <c r="L121" s="3"/>
    </row>
    <row r="122" spans="1:12" x14ac:dyDescent="0.2">
      <c r="B122" s="55"/>
      <c r="E122" s="55"/>
      <c r="H122" s="55"/>
      <c r="L122" s="55"/>
    </row>
    <row r="123" spans="1:12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45" x14ac:dyDescent="0.6">
      <c r="A124" s="170" t="s">
        <v>331</v>
      </c>
      <c r="B124" s="160"/>
      <c r="C124" s="160"/>
      <c r="D124" s="160"/>
      <c r="E124" s="160"/>
      <c r="F124" s="52" t="s">
        <v>332</v>
      </c>
      <c r="G124" s="53"/>
      <c r="H124" s="53"/>
      <c r="I124" s="53"/>
      <c r="J124" s="53"/>
      <c r="K124" s="169" t="s">
        <v>333</v>
      </c>
      <c r="L124" s="160"/>
    </row>
    <row r="125" spans="1:12" x14ac:dyDescent="0.2">
      <c r="A125" s="8"/>
      <c r="B125" s="8"/>
      <c r="C125" s="55"/>
      <c r="D125" s="8"/>
      <c r="E125" s="8"/>
      <c r="F125" s="55"/>
      <c r="G125" s="8"/>
      <c r="H125" s="8"/>
      <c r="I125" s="8"/>
      <c r="J125" s="8"/>
      <c r="K125" s="8"/>
      <c r="L125" s="8"/>
    </row>
    <row r="126" spans="1:12" x14ac:dyDescent="0.2">
      <c r="A126" s="56" t="s">
        <v>19</v>
      </c>
      <c r="B126" s="90">
        <f>B85+4</f>
        <v>16</v>
      </c>
      <c r="C126" s="58"/>
      <c r="D126" s="167" t="s">
        <v>334</v>
      </c>
      <c r="E126" s="168"/>
      <c r="F126" s="60">
        <f>B126</f>
        <v>16</v>
      </c>
      <c r="G126" s="61" t="s">
        <v>335</v>
      </c>
      <c r="H126" s="62" t="str">
        <f>B139</f>
        <v>Italy Ladies</v>
      </c>
      <c r="I126" s="167" t="s">
        <v>336</v>
      </c>
      <c r="J126" s="168"/>
      <c r="K126" s="62" t="str">
        <f>E139</f>
        <v>K.C. Arenzano</v>
      </c>
      <c r="L126" s="61" t="s">
        <v>65</v>
      </c>
    </row>
    <row r="127" spans="1:12" x14ac:dyDescent="0.2">
      <c r="A127" s="56" t="s">
        <v>337</v>
      </c>
      <c r="B127" s="133">
        <f>VLOOKUP(FLOOR(B126/4,1)*4+1,calendario,2)</f>
        <v>0.58333333333333348</v>
      </c>
      <c r="C127" s="58"/>
      <c r="D127" s="162"/>
      <c r="E127" s="163"/>
      <c r="F127" s="58"/>
      <c r="G127" s="69"/>
      <c r="H127" s="69"/>
      <c r="I127" s="69"/>
      <c r="J127" s="69"/>
      <c r="K127" s="69"/>
      <c r="L127" s="69"/>
    </row>
    <row r="128" spans="1:12" x14ac:dyDescent="0.2">
      <c r="A128" s="56" t="s">
        <v>338</v>
      </c>
      <c r="B128" s="70">
        <f>VLOOKUP(B126,calendario,3)</f>
        <v>4</v>
      </c>
      <c r="C128" s="58"/>
      <c r="D128" s="150"/>
      <c r="E128" s="164"/>
      <c r="F128" s="58"/>
      <c r="G128" s="69"/>
      <c r="H128" s="69"/>
      <c r="I128" s="69"/>
      <c r="J128" s="69"/>
      <c r="K128" s="69"/>
      <c r="L128" s="69"/>
    </row>
    <row r="129" spans="1:12" x14ac:dyDescent="0.2">
      <c r="A129" s="56" t="s">
        <v>36</v>
      </c>
      <c r="B129" s="70" t="str">
        <f>VLOOKUP(B139,squadre,2,FALSE)</f>
        <v>2nd Division</v>
      </c>
      <c r="C129" s="58"/>
      <c r="D129" s="150"/>
      <c r="E129" s="164"/>
      <c r="F129" s="58"/>
      <c r="G129" s="69"/>
      <c r="H129" s="69"/>
      <c r="I129" s="69"/>
      <c r="J129" s="69"/>
      <c r="K129" s="69"/>
      <c r="L129" s="69"/>
    </row>
    <row r="130" spans="1:12" x14ac:dyDescent="0.2">
      <c r="A130" s="56" t="s">
        <v>340</v>
      </c>
      <c r="B130" s="72">
        <v>42833</v>
      </c>
      <c r="C130" s="58"/>
      <c r="D130" s="150"/>
      <c r="E130" s="164"/>
      <c r="F130" s="58"/>
      <c r="G130" s="69"/>
      <c r="H130" s="69"/>
      <c r="I130" s="69"/>
      <c r="J130" s="69"/>
      <c r="K130" s="69"/>
      <c r="L130" s="69"/>
    </row>
    <row r="131" spans="1:12" x14ac:dyDescent="0.2">
      <c r="A131" s="73"/>
      <c r="B131" s="74"/>
      <c r="C131" s="58"/>
      <c r="D131" s="150"/>
      <c r="E131" s="164"/>
      <c r="F131" s="58"/>
      <c r="G131" s="69"/>
      <c r="H131" s="69"/>
      <c r="I131" s="69"/>
      <c r="J131" s="69"/>
      <c r="K131" s="69"/>
      <c r="L131" s="69"/>
    </row>
    <row r="132" spans="1:12" x14ac:dyDescent="0.2">
      <c r="A132" s="56" t="s">
        <v>341</v>
      </c>
      <c r="B132" s="70" t="str">
        <f>VLOOKUP(B126,calendario,9)</f>
        <v>C.C.Firenze B</v>
      </c>
      <c r="C132" s="58"/>
      <c r="D132" s="150"/>
      <c r="E132" s="164"/>
      <c r="F132" s="58"/>
      <c r="G132" s="69"/>
      <c r="H132" s="69"/>
      <c r="I132" s="69"/>
      <c r="J132" s="69"/>
      <c r="K132" s="69"/>
      <c r="L132" s="69"/>
    </row>
    <row r="133" spans="1:12" x14ac:dyDescent="0.2">
      <c r="A133" s="56" t="s">
        <v>342</v>
      </c>
      <c r="B133" s="74"/>
      <c r="C133" s="58"/>
      <c r="D133" s="150"/>
      <c r="E133" s="164"/>
      <c r="F133" s="58"/>
      <c r="G133" s="69"/>
      <c r="H133" s="69"/>
      <c r="I133" s="69"/>
      <c r="J133" s="69"/>
      <c r="K133" s="69"/>
      <c r="L133" s="69"/>
    </row>
    <row r="134" spans="1:12" x14ac:dyDescent="0.2">
      <c r="A134" s="73"/>
      <c r="B134" s="74"/>
      <c r="C134" s="58"/>
      <c r="D134" s="150"/>
      <c r="E134" s="164"/>
      <c r="F134" s="58"/>
      <c r="G134" s="69"/>
      <c r="H134" s="69"/>
      <c r="I134" s="69"/>
      <c r="J134" s="69"/>
      <c r="K134" s="69"/>
      <c r="L134" s="69"/>
    </row>
    <row r="135" spans="1:12" x14ac:dyDescent="0.2">
      <c r="A135" s="56" t="s">
        <v>343</v>
      </c>
      <c r="B135" s="74"/>
      <c r="C135" s="58"/>
      <c r="D135" s="150"/>
      <c r="E135" s="164"/>
      <c r="F135" s="58"/>
      <c r="G135" s="69"/>
      <c r="H135" s="69"/>
      <c r="I135" s="69"/>
      <c r="J135" s="69"/>
      <c r="K135" s="69"/>
      <c r="L135" s="69"/>
    </row>
    <row r="136" spans="1:12" x14ac:dyDescent="0.2">
      <c r="A136" s="56" t="s">
        <v>344</v>
      </c>
      <c r="B136" s="74"/>
      <c r="C136" s="58"/>
      <c r="D136" s="150"/>
      <c r="E136" s="164"/>
      <c r="F136" s="58"/>
      <c r="G136" s="69"/>
      <c r="H136" s="69"/>
      <c r="I136" s="69"/>
      <c r="J136" s="69"/>
      <c r="K136" s="69"/>
      <c r="L136" s="69"/>
    </row>
    <row r="137" spans="1:12" x14ac:dyDescent="0.2">
      <c r="A137" s="56" t="s">
        <v>345</v>
      </c>
      <c r="B137" s="74"/>
      <c r="C137" s="58"/>
      <c r="D137" s="165"/>
      <c r="E137" s="166"/>
      <c r="F137" s="58"/>
      <c r="G137" s="69"/>
      <c r="H137" s="69"/>
      <c r="I137" s="69"/>
      <c r="J137" s="69"/>
      <c r="K137" s="69"/>
      <c r="L137" s="69"/>
    </row>
    <row r="138" spans="1:12" x14ac:dyDescent="0.2">
      <c r="A138" s="55"/>
      <c r="B138" s="55"/>
      <c r="D138" s="55"/>
      <c r="E138" s="55"/>
      <c r="F138" s="71"/>
      <c r="G138" s="69"/>
      <c r="H138" s="69"/>
      <c r="I138" s="69"/>
      <c r="J138" s="69"/>
      <c r="K138" s="69"/>
      <c r="L138" s="69"/>
    </row>
    <row r="139" spans="1:12" x14ac:dyDescent="0.2">
      <c r="A139" s="77" t="s">
        <v>346</v>
      </c>
      <c r="B139" s="78" t="str">
        <f>VLOOKUP(B126,calendario,5)</f>
        <v>Italy Ladies</v>
      </c>
      <c r="C139" s="79"/>
      <c r="D139" s="77" t="s">
        <v>347</v>
      </c>
      <c r="E139" s="78" t="str">
        <f>VLOOKUP(B126,calendario,6)</f>
        <v>K.C. Arenzano</v>
      </c>
      <c r="F139" s="6"/>
      <c r="G139" s="69"/>
      <c r="H139" s="69"/>
      <c r="I139" s="69"/>
      <c r="J139" s="69"/>
      <c r="K139" s="69"/>
      <c r="L139" s="69"/>
    </row>
    <row r="140" spans="1:12" x14ac:dyDescent="0.2">
      <c r="A140" s="56" t="s">
        <v>348</v>
      </c>
      <c r="B140" s="56" t="s">
        <v>349</v>
      </c>
      <c r="C140" s="73"/>
      <c r="D140" s="56" t="s">
        <v>348</v>
      </c>
      <c r="E140" s="56" t="s">
        <v>349</v>
      </c>
      <c r="F140" s="80"/>
      <c r="G140" s="69"/>
      <c r="H140" s="69"/>
      <c r="I140" s="69"/>
      <c r="J140" s="69"/>
      <c r="K140" s="69"/>
      <c r="L140" s="69"/>
    </row>
    <row r="141" spans="1:12" x14ac:dyDescent="0.2">
      <c r="A141" s="81">
        <f>VLOOKUP(B139,squadre,3,FALSE)</f>
        <v>1</v>
      </c>
      <c r="B141" s="70" t="str">
        <f>VLOOKUP(B139,squadre,4,FALSE)</f>
        <v>Ada Prestipino</v>
      </c>
      <c r="C141" s="69"/>
      <c r="D141" s="81">
        <f>VLOOKUP(E139,squadre,3,FALSE)</f>
        <v>1</v>
      </c>
      <c r="E141" s="70" t="str">
        <f>VLOOKUP(E139,squadre,4,FALSE)</f>
        <v>Damonte Stefano</v>
      </c>
      <c r="F141" s="58"/>
      <c r="G141" s="69"/>
      <c r="H141" s="69"/>
      <c r="I141" s="69"/>
      <c r="J141" s="69"/>
      <c r="K141" s="69"/>
      <c r="L141" s="69"/>
    </row>
    <row r="142" spans="1:12" x14ac:dyDescent="0.2">
      <c r="A142" s="81">
        <f>VLOOKUP(B139,squadre,5,FALSE)</f>
        <v>10</v>
      </c>
      <c r="B142" s="70" t="str">
        <f>VLOOKUP(B139,squadre,6,FALSE)</f>
        <v>Flavia Landolina</v>
      </c>
      <c r="C142" s="69"/>
      <c r="D142" s="81">
        <f>VLOOKUP(E139,squadre,5,FALSE)</f>
        <v>4</v>
      </c>
      <c r="E142" s="70" t="str">
        <f>VLOOKUP(E139,squadre,6,FALSE)</f>
        <v>Bertola</v>
      </c>
      <c r="F142" s="58"/>
      <c r="G142" s="69"/>
      <c r="H142" s="69"/>
      <c r="I142" s="69"/>
      <c r="J142" s="69"/>
      <c r="K142" s="69"/>
      <c r="L142" s="69"/>
    </row>
    <row r="143" spans="1:12" x14ac:dyDescent="0.2">
      <c r="A143" s="81">
        <f>VLOOKUP(B139,squadre,7,FALSE)</f>
        <v>3</v>
      </c>
      <c r="B143" s="70" t="str">
        <f>VLOOKUP(B139,squadre,8,FALSE)</f>
        <v>Martina Anastasi</v>
      </c>
      <c r="C143" s="69"/>
      <c r="D143" s="81">
        <f>VLOOKUP(E139,squadre,7,FALSE)</f>
        <v>8</v>
      </c>
      <c r="E143" s="70" t="str">
        <f>VLOOKUP(E139,squadre,8,FALSE)</f>
        <v>Merello</v>
      </c>
      <c r="F143" s="58"/>
      <c r="G143" s="69"/>
      <c r="H143" s="69"/>
      <c r="I143" s="69"/>
      <c r="J143" s="69"/>
      <c r="K143" s="69"/>
      <c r="L143" s="69"/>
    </row>
    <row r="144" spans="1:12" x14ac:dyDescent="0.2">
      <c r="A144" s="81">
        <f>VLOOKUP(B139,squadre,9,FALSE)</f>
        <v>4</v>
      </c>
      <c r="B144" s="70" t="str">
        <f>VLOOKUP(B139,squadre,10,FALSE)</f>
        <v>Maddalena Lago</v>
      </c>
      <c r="C144" s="69"/>
      <c r="D144" s="81">
        <f>VLOOKUP(E139,squadre,9,FALSE)</f>
        <v>9</v>
      </c>
      <c r="E144" s="70" t="str">
        <f>VLOOKUP(E139,squadre,10,FALSE)</f>
        <v>Lugaresi</v>
      </c>
      <c r="F144" s="58"/>
      <c r="G144" s="69"/>
      <c r="H144" s="69"/>
      <c r="I144" s="69"/>
      <c r="J144" s="69"/>
      <c r="K144" s="69"/>
      <c r="L144" s="69"/>
    </row>
    <row r="145" spans="1:12" x14ac:dyDescent="0.2">
      <c r="A145" s="81">
        <f>VLOOKUP(B139,squadre,11,FALSE)</f>
        <v>0</v>
      </c>
      <c r="B145" s="70">
        <f>VLOOKUP(B139,squadre,12,FALSE)</f>
        <v>0</v>
      </c>
      <c r="C145" s="69"/>
      <c r="D145" s="81">
        <f>VLOOKUP(E139,squadre,11,FALSE)</f>
        <v>7</v>
      </c>
      <c r="E145" s="70" t="str">
        <f>VLOOKUP(E139,squadre,12,FALSE)</f>
        <v>Matteucci</v>
      </c>
      <c r="F145" s="58"/>
      <c r="G145" s="69"/>
      <c r="H145" s="69"/>
      <c r="I145" s="69"/>
      <c r="J145" s="69"/>
      <c r="K145" s="69"/>
      <c r="L145" s="69"/>
    </row>
    <row r="146" spans="1:12" x14ac:dyDescent="0.2">
      <c r="A146" s="81">
        <f>VLOOKUP(B139,squadre,13,FALSE)</f>
        <v>6</v>
      </c>
      <c r="B146" s="70" t="str">
        <f>VLOOKUP(B139,squadre,14,FALSE)</f>
        <v>roberta Catania</v>
      </c>
      <c r="C146" s="69"/>
      <c r="D146" s="81">
        <f>VLOOKUP(E139,squadre,13,FALSE)</f>
        <v>0</v>
      </c>
      <c r="E146" s="70">
        <f>VLOOKUP(E139,squadre,14,FALSE)</f>
        <v>0</v>
      </c>
      <c r="F146" s="58"/>
      <c r="G146" s="69"/>
      <c r="H146" s="69"/>
      <c r="I146" s="69"/>
      <c r="J146" s="69"/>
      <c r="K146" s="69"/>
      <c r="L146" s="69"/>
    </row>
    <row r="147" spans="1:12" x14ac:dyDescent="0.2">
      <c r="A147" s="81">
        <f>VLOOKUP(B139,squadre,15,FALSE)</f>
        <v>7</v>
      </c>
      <c r="B147" s="70" t="str">
        <f>VLOOKUP(B139,squadre,16,FALSE)</f>
        <v>Maria Anna Szczepanska</v>
      </c>
      <c r="C147" s="69"/>
      <c r="D147" s="81">
        <f>VLOOKUP(E139,squadre,15,FALSE)</f>
        <v>0</v>
      </c>
      <c r="E147" s="70">
        <f>VLOOKUP(E139,squadre,16,FALSE)</f>
        <v>0</v>
      </c>
      <c r="F147" s="58"/>
      <c r="G147" s="69"/>
      <c r="H147" s="69"/>
      <c r="I147" s="69"/>
      <c r="J147" s="69"/>
      <c r="K147" s="69"/>
      <c r="L147" s="69"/>
    </row>
    <row r="148" spans="1:12" x14ac:dyDescent="0.2">
      <c r="A148" s="81">
        <f>VLOOKUP(B139,squadre,17,FALSE)</f>
        <v>8</v>
      </c>
      <c r="B148" s="70" t="str">
        <f>VLOOKUP(B139,squadre,18,FALSE)</f>
        <v>Silvia Cogoni</v>
      </c>
      <c r="C148" s="69"/>
      <c r="D148" s="81">
        <f>VLOOKUP(E139,squadre,17,FALSE)</f>
        <v>0</v>
      </c>
      <c r="E148" s="70">
        <f>VLOOKUP(E139,squadre,18,FALSE)</f>
        <v>0</v>
      </c>
      <c r="F148" s="58"/>
      <c r="G148" s="69"/>
      <c r="H148" s="69"/>
      <c r="I148" s="69"/>
      <c r="J148" s="69"/>
      <c r="K148" s="69"/>
      <c r="L148" s="69"/>
    </row>
    <row r="149" spans="1:12" x14ac:dyDescent="0.2">
      <c r="A149" s="81">
        <f>VLOOKUP(B139,squadre,19,FALSE)</f>
        <v>0</v>
      </c>
      <c r="B149" s="70">
        <f>VLOOKUP(B139,squadre,20,FALSE)</f>
        <v>0</v>
      </c>
      <c r="C149" s="69"/>
      <c r="D149" s="81">
        <f>VLOOKUP(E139,squadre,19,FALSE)</f>
        <v>0</v>
      </c>
      <c r="E149" s="70">
        <f>VLOOKUP(E139,squadre,20,FALSE)</f>
        <v>0</v>
      </c>
      <c r="F149" s="58"/>
      <c r="G149" s="69"/>
      <c r="H149" s="69"/>
      <c r="I149" s="69"/>
      <c r="J149" s="69"/>
      <c r="K149" s="69"/>
      <c r="L149" s="69"/>
    </row>
    <row r="150" spans="1:12" x14ac:dyDescent="0.2">
      <c r="A150" s="81">
        <f>VLOOKUP(B139,squadre,21,FALSE)</f>
        <v>10</v>
      </c>
      <c r="B150" s="70" t="str">
        <f>VLOOKUP(B139,squadre,22,FALSE)</f>
        <v>Flavia Landolina</v>
      </c>
      <c r="C150" s="69"/>
      <c r="D150" s="81">
        <f>VLOOKUP(E139,squadre,21,FALSE)</f>
        <v>0</v>
      </c>
      <c r="E150" s="70">
        <f>VLOOKUP(E139,squadre,22,FALSE)</f>
        <v>0</v>
      </c>
      <c r="F150" s="58"/>
      <c r="G150" s="69"/>
      <c r="H150" s="69"/>
      <c r="I150" s="69"/>
      <c r="J150" s="69"/>
      <c r="K150" s="69"/>
      <c r="L150" s="69"/>
    </row>
    <row r="151" spans="1:12" x14ac:dyDescent="0.2">
      <c r="A151" s="83"/>
      <c r="B151" s="74"/>
      <c r="C151" s="69"/>
      <c r="D151" s="83"/>
      <c r="E151" s="74"/>
      <c r="F151" s="58"/>
      <c r="G151" s="69"/>
      <c r="H151" s="69"/>
      <c r="I151" s="69"/>
      <c r="J151" s="69"/>
      <c r="K151" s="69"/>
      <c r="L151" s="69"/>
    </row>
    <row r="152" spans="1:12" x14ac:dyDescent="0.2">
      <c r="A152" s="55"/>
      <c r="B152" s="55"/>
      <c r="C152" s="55"/>
      <c r="D152" s="55"/>
      <c r="E152" s="55"/>
      <c r="F152" s="71"/>
      <c r="G152" s="69"/>
      <c r="H152" s="69"/>
      <c r="I152" s="69"/>
      <c r="J152" s="69"/>
      <c r="K152" s="69"/>
      <c r="L152" s="69"/>
    </row>
    <row r="153" spans="1:12" x14ac:dyDescent="0.2">
      <c r="A153" s="77" t="s">
        <v>352</v>
      </c>
      <c r="B153" s="78" t="str">
        <f>B139</f>
        <v>Italy Ladies</v>
      </c>
      <c r="C153" s="84"/>
      <c r="D153" s="84"/>
      <c r="E153" s="78" t="str">
        <f>E139</f>
        <v>K.C. Arenzano</v>
      </c>
      <c r="F153" s="71"/>
      <c r="G153" s="69"/>
      <c r="H153" s="69"/>
      <c r="I153" s="69"/>
      <c r="J153" s="69"/>
      <c r="K153" s="69"/>
      <c r="L153" s="69"/>
    </row>
    <row r="154" spans="1:12" x14ac:dyDescent="0.2">
      <c r="A154" s="56" t="s">
        <v>353</v>
      </c>
      <c r="B154" s="69"/>
      <c r="C154" s="14"/>
      <c r="D154" s="71"/>
      <c r="E154" s="69"/>
      <c r="F154" s="58"/>
      <c r="G154" s="69"/>
      <c r="H154" s="69"/>
      <c r="I154" s="69"/>
      <c r="J154" s="69"/>
      <c r="K154" s="69"/>
      <c r="L154" s="69"/>
    </row>
    <row r="155" spans="1:12" x14ac:dyDescent="0.2">
      <c r="A155" s="56" t="s">
        <v>354</v>
      </c>
      <c r="B155" s="69"/>
      <c r="C155" s="14"/>
      <c r="D155" s="71"/>
      <c r="E155" s="69"/>
      <c r="F155" s="58"/>
      <c r="G155" s="69"/>
      <c r="H155" s="69"/>
      <c r="I155" s="69"/>
      <c r="J155" s="69"/>
      <c r="K155" s="69"/>
      <c r="L155" s="69"/>
    </row>
    <row r="156" spans="1:12" x14ac:dyDescent="0.2">
      <c r="A156" s="56" t="s">
        <v>355</v>
      </c>
      <c r="B156" s="69"/>
      <c r="C156" s="14"/>
      <c r="D156" s="71"/>
      <c r="E156" s="69"/>
      <c r="F156" s="58"/>
      <c r="G156" s="69"/>
      <c r="H156" s="69"/>
      <c r="I156" s="69"/>
      <c r="J156" s="69"/>
      <c r="K156" s="69"/>
      <c r="L156" s="69"/>
    </row>
    <row r="157" spans="1:12" x14ac:dyDescent="0.2">
      <c r="A157" s="56" t="s">
        <v>356</v>
      </c>
      <c r="B157" s="69"/>
      <c r="C157" s="14"/>
      <c r="D157" s="71"/>
      <c r="E157" s="69"/>
      <c r="F157" s="58"/>
      <c r="G157" s="69"/>
      <c r="H157" s="69"/>
      <c r="I157" s="69"/>
      <c r="J157" s="69"/>
      <c r="K157" s="69"/>
      <c r="L157" s="69"/>
    </row>
    <row r="158" spans="1:12" ht="15.75" x14ac:dyDescent="0.25">
      <c r="A158" s="85" t="s">
        <v>357</v>
      </c>
      <c r="B158" s="86">
        <v>7</v>
      </c>
      <c r="C158" s="87"/>
      <c r="D158" s="88"/>
      <c r="E158" s="86">
        <v>4</v>
      </c>
      <c r="F158" s="58"/>
      <c r="G158" s="69"/>
      <c r="H158" s="69"/>
      <c r="I158" s="69"/>
      <c r="J158" s="69"/>
      <c r="K158" s="69"/>
      <c r="L158" s="69"/>
    </row>
    <row r="159" spans="1:12" x14ac:dyDescent="0.2">
      <c r="A159" s="89"/>
      <c r="B159" s="8"/>
      <c r="E159" s="55"/>
      <c r="F159" s="71"/>
      <c r="G159" s="69"/>
      <c r="H159" s="69"/>
      <c r="I159" s="69"/>
      <c r="J159" s="69"/>
      <c r="K159" s="69"/>
      <c r="L159" s="69"/>
    </row>
    <row r="160" spans="1:12" x14ac:dyDescent="0.2">
      <c r="A160" s="56" t="s">
        <v>358</v>
      </c>
      <c r="B160" s="69"/>
      <c r="C160" s="14"/>
      <c r="F160" s="71"/>
      <c r="G160" s="69"/>
      <c r="H160" s="69"/>
      <c r="I160" s="69"/>
      <c r="J160" s="69"/>
      <c r="K160" s="69"/>
      <c r="L160" s="69"/>
    </row>
    <row r="161" spans="1:12" x14ac:dyDescent="0.2">
      <c r="A161" s="55"/>
      <c r="B161" s="55"/>
      <c r="G161" s="55"/>
      <c r="H161" s="55"/>
      <c r="I161" s="55"/>
      <c r="J161" s="55"/>
      <c r="K161" s="55"/>
      <c r="L161" s="55"/>
    </row>
    <row r="162" spans="1:12" x14ac:dyDescent="0.2">
      <c r="A162" s="28" t="s">
        <v>341</v>
      </c>
      <c r="B162" s="3"/>
      <c r="D162" s="28" t="s">
        <v>342</v>
      </c>
      <c r="E162" s="3"/>
      <c r="G162" s="28" t="s">
        <v>359</v>
      </c>
      <c r="H162" s="3"/>
      <c r="K162" s="28" t="s">
        <v>360</v>
      </c>
      <c r="L162" s="3"/>
    </row>
    <row r="163" spans="1:12" x14ac:dyDescent="0.2">
      <c r="B163" s="55"/>
      <c r="E163" s="55"/>
      <c r="H163" s="55"/>
      <c r="L163" s="55"/>
    </row>
    <row r="164" spans="1:12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45" x14ac:dyDescent="0.6">
      <c r="A165" s="170" t="s">
        <v>331</v>
      </c>
      <c r="B165" s="160"/>
      <c r="C165" s="160"/>
      <c r="D165" s="160"/>
      <c r="E165" s="160"/>
      <c r="F165" s="52" t="s">
        <v>332</v>
      </c>
      <c r="G165" s="53"/>
      <c r="H165" s="53"/>
      <c r="I165" s="53"/>
      <c r="J165" s="53"/>
      <c r="K165" s="169" t="s">
        <v>333</v>
      </c>
      <c r="L165" s="160"/>
    </row>
    <row r="166" spans="1:12" x14ac:dyDescent="0.2">
      <c r="A166" s="8"/>
      <c r="B166" s="8"/>
      <c r="C166" s="55"/>
      <c r="D166" s="8"/>
      <c r="E166" s="8"/>
      <c r="F166" s="55"/>
      <c r="G166" s="8"/>
      <c r="H166" s="8"/>
      <c r="I166" s="8"/>
      <c r="J166" s="8"/>
      <c r="K166" s="8"/>
      <c r="L166" s="8"/>
    </row>
    <row r="167" spans="1:12" x14ac:dyDescent="0.2">
      <c r="A167" s="56" t="s">
        <v>19</v>
      </c>
      <c r="B167" s="90">
        <f>B126+4</f>
        <v>20</v>
      </c>
      <c r="C167" s="58"/>
      <c r="D167" s="167" t="s">
        <v>334</v>
      </c>
      <c r="E167" s="168"/>
      <c r="F167" s="60">
        <f>B167</f>
        <v>20</v>
      </c>
      <c r="G167" s="61" t="s">
        <v>335</v>
      </c>
      <c r="H167" s="62" t="str">
        <f>B180</f>
        <v>Swiss U21 A</v>
      </c>
      <c r="I167" s="167" t="s">
        <v>336</v>
      </c>
      <c r="J167" s="168"/>
      <c r="K167" s="62" t="str">
        <f>E180</f>
        <v>Can. Mutina</v>
      </c>
      <c r="L167" s="61" t="s">
        <v>65</v>
      </c>
    </row>
    <row r="168" spans="1:12" x14ac:dyDescent="0.2">
      <c r="A168" s="56" t="s">
        <v>337</v>
      </c>
      <c r="B168" s="133">
        <f>VLOOKUP(FLOOR(B167/4,1)*4+1,calendario,2)</f>
        <v>0.60416666666666685</v>
      </c>
      <c r="C168" s="58"/>
      <c r="D168" s="162"/>
      <c r="E168" s="163"/>
      <c r="F168" s="58"/>
      <c r="G168" s="69"/>
      <c r="H168" s="69"/>
      <c r="I168" s="69"/>
      <c r="J168" s="69"/>
      <c r="K168" s="69"/>
      <c r="L168" s="69"/>
    </row>
    <row r="169" spans="1:12" x14ac:dyDescent="0.2">
      <c r="A169" s="56" t="s">
        <v>338</v>
      </c>
      <c r="B169" s="70">
        <f>VLOOKUP(B167,calendario,3)</f>
        <v>4</v>
      </c>
      <c r="C169" s="58"/>
      <c r="D169" s="150"/>
      <c r="E169" s="164"/>
      <c r="F169" s="58"/>
      <c r="G169" s="69"/>
      <c r="H169" s="69"/>
      <c r="I169" s="69"/>
      <c r="J169" s="69"/>
      <c r="K169" s="69"/>
      <c r="L169" s="69"/>
    </row>
    <row r="170" spans="1:12" x14ac:dyDescent="0.2">
      <c r="A170" s="56" t="s">
        <v>36</v>
      </c>
      <c r="B170" s="70" t="str">
        <f>VLOOKUP(B180,squadre,2,FALSE)</f>
        <v>1st Division</v>
      </c>
      <c r="C170" s="58"/>
      <c r="D170" s="150"/>
      <c r="E170" s="164"/>
      <c r="F170" s="58"/>
      <c r="G170" s="69"/>
      <c r="H170" s="69"/>
      <c r="I170" s="69"/>
      <c r="J170" s="69"/>
      <c r="K170" s="69"/>
      <c r="L170" s="69"/>
    </row>
    <row r="171" spans="1:12" x14ac:dyDescent="0.2">
      <c r="A171" s="56" t="s">
        <v>340</v>
      </c>
      <c r="B171" s="72">
        <v>42833</v>
      </c>
      <c r="C171" s="58"/>
      <c r="D171" s="150"/>
      <c r="E171" s="164"/>
      <c r="F171" s="58"/>
      <c r="G171" s="69"/>
      <c r="H171" s="69"/>
      <c r="I171" s="69"/>
      <c r="J171" s="69"/>
      <c r="K171" s="69"/>
      <c r="L171" s="69"/>
    </row>
    <row r="172" spans="1:12" x14ac:dyDescent="0.2">
      <c r="A172" s="73"/>
      <c r="B172" s="74"/>
      <c r="C172" s="58"/>
      <c r="D172" s="150"/>
      <c r="E172" s="164"/>
      <c r="F172" s="58"/>
      <c r="G172" s="69"/>
      <c r="H172" s="69"/>
      <c r="I172" s="69"/>
      <c r="J172" s="69"/>
      <c r="K172" s="69"/>
      <c r="L172" s="69"/>
    </row>
    <row r="173" spans="1:12" x14ac:dyDescent="0.2">
      <c r="A173" s="56" t="s">
        <v>341</v>
      </c>
      <c r="B173" s="70" t="str">
        <f>VLOOKUP(B167,calendario,9)</f>
        <v>CMM TRieste</v>
      </c>
      <c r="C173" s="58"/>
      <c r="D173" s="150"/>
      <c r="E173" s="164"/>
      <c r="F173" s="58"/>
      <c r="G173" s="69"/>
      <c r="H173" s="69"/>
      <c r="I173" s="69"/>
      <c r="J173" s="69"/>
      <c r="K173" s="69"/>
      <c r="L173" s="69"/>
    </row>
    <row r="174" spans="1:12" x14ac:dyDescent="0.2">
      <c r="A174" s="56" t="s">
        <v>342</v>
      </c>
      <c r="B174" s="74"/>
      <c r="C174" s="58"/>
      <c r="D174" s="150"/>
      <c r="E174" s="164"/>
      <c r="F174" s="58"/>
      <c r="G174" s="69"/>
      <c r="H174" s="69"/>
      <c r="I174" s="69"/>
      <c r="J174" s="69"/>
      <c r="K174" s="69"/>
      <c r="L174" s="69"/>
    </row>
    <row r="175" spans="1:12" x14ac:dyDescent="0.2">
      <c r="A175" s="73"/>
      <c r="B175" s="74"/>
      <c r="C175" s="58"/>
      <c r="D175" s="150"/>
      <c r="E175" s="164"/>
      <c r="F175" s="58"/>
      <c r="G175" s="69"/>
      <c r="H175" s="69"/>
      <c r="I175" s="69"/>
      <c r="J175" s="69"/>
      <c r="K175" s="69"/>
      <c r="L175" s="69"/>
    </row>
    <row r="176" spans="1:12" x14ac:dyDescent="0.2">
      <c r="A176" s="56" t="s">
        <v>343</v>
      </c>
      <c r="B176" s="74"/>
      <c r="C176" s="58"/>
      <c r="D176" s="150"/>
      <c r="E176" s="164"/>
      <c r="F176" s="58"/>
      <c r="G176" s="69"/>
      <c r="H176" s="69"/>
      <c r="I176" s="69"/>
      <c r="J176" s="69"/>
      <c r="K176" s="69"/>
      <c r="L176" s="69"/>
    </row>
    <row r="177" spans="1:12" x14ac:dyDescent="0.2">
      <c r="A177" s="56" t="s">
        <v>344</v>
      </c>
      <c r="B177" s="74"/>
      <c r="C177" s="58"/>
      <c r="D177" s="150"/>
      <c r="E177" s="164"/>
      <c r="F177" s="58"/>
      <c r="G177" s="69"/>
      <c r="H177" s="69"/>
      <c r="I177" s="69"/>
      <c r="J177" s="69"/>
      <c r="K177" s="69"/>
      <c r="L177" s="69"/>
    </row>
    <row r="178" spans="1:12" x14ac:dyDescent="0.2">
      <c r="A178" s="56" t="s">
        <v>345</v>
      </c>
      <c r="B178" s="74"/>
      <c r="C178" s="58"/>
      <c r="D178" s="165"/>
      <c r="E178" s="166"/>
      <c r="F178" s="58"/>
      <c r="G178" s="69"/>
      <c r="H178" s="69"/>
      <c r="I178" s="69"/>
      <c r="J178" s="69"/>
      <c r="K178" s="69"/>
      <c r="L178" s="69"/>
    </row>
    <row r="179" spans="1:12" x14ac:dyDescent="0.2">
      <c r="A179" s="55"/>
      <c r="B179" s="55"/>
      <c r="D179" s="55"/>
      <c r="E179" s="55"/>
      <c r="F179" s="71"/>
      <c r="G179" s="69"/>
      <c r="H179" s="69"/>
      <c r="I179" s="69"/>
      <c r="J179" s="69"/>
      <c r="K179" s="69"/>
      <c r="L179" s="69"/>
    </row>
    <row r="180" spans="1:12" x14ac:dyDescent="0.2">
      <c r="A180" s="77" t="s">
        <v>346</v>
      </c>
      <c r="B180" s="78" t="str">
        <f>VLOOKUP(B167,calendario,5)</f>
        <v>Swiss U21 A</v>
      </c>
      <c r="C180" s="79"/>
      <c r="D180" s="77" t="s">
        <v>347</v>
      </c>
      <c r="E180" s="78" t="str">
        <f>VLOOKUP(B167,calendario,6)</f>
        <v>Can. Mutina</v>
      </c>
      <c r="F180" s="6"/>
      <c r="G180" s="69"/>
      <c r="H180" s="69"/>
      <c r="I180" s="69"/>
      <c r="J180" s="69"/>
      <c r="K180" s="69"/>
      <c r="L180" s="69"/>
    </row>
    <row r="181" spans="1:12" x14ac:dyDescent="0.2">
      <c r="A181" s="56" t="s">
        <v>348</v>
      </c>
      <c r="B181" s="56" t="s">
        <v>349</v>
      </c>
      <c r="C181" s="73"/>
      <c r="D181" s="56" t="s">
        <v>348</v>
      </c>
      <c r="E181" s="56" t="s">
        <v>349</v>
      </c>
      <c r="F181" s="80"/>
      <c r="G181" s="69"/>
      <c r="H181" s="69"/>
      <c r="I181" s="69"/>
      <c r="J181" s="69"/>
      <c r="K181" s="69"/>
      <c r="L181" s="69"/>
    </row>
    <row r="182" spans="1:12" x14ac:dyDescent="0.2">
      <c r="A182" s="81">
        <f>VLOOKUP(B180,squadre,3,FALSE)</f>
        <v>1</v>
      </c>
      <c r="B182" s="70" t="str">
        <f>VLOOKUP(B180,squadre,4,FALSE)</f>
        <v>Andreas Hug</v>
      </c>
      <c r="C182" s="69"/>
      <c r="D182" s="81">
        <f>VLOOKUP(E180,squadre,3,FALSE)</f>
        <v>1</v>
      </c>
      <c r="E182" s="70" t="str">
        <f>VLOOKUP(E180,squadre,4,FALSE)</f>
        <v>Andrea Caminati</v>
      </c>
      <c r="F182" s="58"/>
      <c r="G182" s="69"/>
      <c r="H182" s="69"/>
      <c r="I182" s="69"/>
      <c r="J182" s="69"/>
      <c r="K182" s="69"/>
      <c r="L182" s="69"/>
    </row>
    <row r="183" spans="1:12" x14ac:dyDescent="0.2">
      <c r="A183" s="81">
        <f>VLOOKUP(B180,squadre,5,FALSE)</f>
        <v>2</v>
      </c>
      <c r="B183" s="70" t="str">
        <f>VLOOKUP(B180,squadre,6,FALSE)</f>
        <v>Elias Werner</v>
      </c>
      <c r="C183" s="69"/>
      <c r="D183" s="81">
        <f>VLOOKUP(E180,squadre,5,FALSE)</f>
        <v>3</v>
      </c>
      <c r="E183" s="70" t="str">
        <f>VLOOKUP(E180,squadre,6,FALSE)</f>
        <v>Filippo Spezzani</v>
      </c>
      <c r="F183" s="58"/>
      <c r="G183" s="69"/>
      <c r="H183" s="69"/>
      <c r="I183" s="69"/>
      <c r="J183" s="69"/>
      <c r="K183" s="69"/>
      <c r="L183" s="69"/>
    </row>
    <row r="184" spans="1:12" x14ac:dyDescent="0.2">
      <c r="A184" s="81">
        <f>VLOOKUP(B180,squadre,7,FALSE)</f>
        <v>3</v>
      </c>
      <c r="B184" s="70" t="str">
        <f>VLOOKUP(B180,squadre,8,FALSE)</f>
        <v>Dario Sten</v>
      </c>
      <c r="C184" s="69"/>
      <c r="D184" s="81">
        <f>VLOOKUP(E180,squadre,7,FALSE)</f>
        <v>4</v>
      </c>
      <c r="E184" s="70" t="str">
        <f>VLOOKUP(E180,squadre,8,FALSE)</f>
        <v>Mario Moschetti</v>
      </c>
      <c r="F184" s="58"/>
      <c r="G184" s="69"/>
      <c r="H184" s="69"/>
      <c r="I184" s="69"/>
      <c r="J184" s="69"/>
      <c r="K184" s="69"/>
      <c r="L184" s="69"/>
    </row>
    <row r="185" spans="1:12" x14ac:dyDescent="0.2">
      <c r="A185" s="81">
        <f>VLOOKUP(B180,squadre,9,FALSE)</f>
        <v>5</v>
      </c>
      <c r="B185" s="70" t="str">
        <f>VLOOKUP(B180,squadre,10,FALSE)</f>
        <v>Marc Ruggli</v>
      </c>
      <c r="C185" s="69"/>
      <c r="D185" s="81">
        <f>VLOOKUP(E180,squadre,9,FALSE)</f>
        <v>5</v>
      </c>
      <c r="E185" s="70" t="str">
        <f>VLOOKUP(E180,squadre,10,FALSE)</f>
        <v>Maurizio Mazzanti</v>
      </c>
      <c r="F185" s="58"/>
      <c r="G185" s="69"/>
      <c r="H185" s="69"/>
      <c r="I185" s="69"/>
      <c r="J185" s="69"/>
      <c r="K185" s="69"/>
      <c r="L185" s="69"/>
    </row>
    <row r="186" spans="1:12" x14ac:dyDescent="0.2">
      <c r="A186" s="81">
        <f>VLOOKUP(B180,squadre,11,FALSE)</f>
        <v>7</v>
      </c>
      <c r="B186" s="70" t="str">
        <f>VLOOKUP(B180,squadre,12,FALSE)</f>
        <v>Lars Baltensperger</v>
      </c>
      <c r="C186" s="69"/>
      <c r="D186" s="81">
        <f>VLOOKUP(E180,squadre,11,FALSE)</f>
        <v>6</v>
      </c>
      <c r="E186" s="70" t="str">
        <f>VLOOKUP(E180,squadre,12,FALSE)</f>
        <v>Lorenzo De Toni</v>
      </c>
      <c r="F186" s="58"/>
      <c r="G186" s="69"/>
      <c r="H186" s="69"/>
      <c r="I186" s="69"/>
      <c r="J186" s="69"/>
      <c r="K186" s="69"/>
      <c r="L186" s="69"/>
    </row>
    <row r="187" spans="1:12" x14ac:dyDescent="0.2">
      <c r="A187" s="81">
        <f>VLOOKUP(B180,squadre,13,FALSE)</f>
        <v>9</v>
      </c>
      <c r="B187" s="70" t="str">
        <f>VLOOKUP(B180,squadre,14,FALSE)</f>
        <v>Josia Kübler</v>
      </c>
      <c r="C187" s="69"/>
      <c r="D187" s="81">
        <f>VLOOKUP(E180,squadre,13,FALSE)</f>
        <v>7</v>
      </c>
      <c r="E187" s="70" t="str">
        <f>VLOOKUP(E180,squadre,14,FALSE)</f>
        <v>Mirko Bello</v>
      </c>
      <c r="F187" s="58"/>
      <c r="G187" s="69"/>
      <c r="H187" s="69"/>
      <c r="I187" s="69"/>
      <c r="J187" s="69"/>
      <c r="K187" s="69"/>
      <c r="L187" s="69"/>
    </row>
    <row r="188" spans="1:12" x14ac:dyDescent="0.2">
      <c r="A188" s="81">
        <f>VLOOKUP(B180,squadre,15,FALSE)</f>
        <v>0</v>
      </c>
      <c r="B188" s="70">
        <f>VLOOKUP(B180,squadre,16,FALSE)</f>
        <v>0</v>
      </c>
      <c r="C188" s="69"/>
      <c r="D188" s="81">
        <f>VLOOKUP(E180,squadre,15,FALSE)</f>
        <v>8</v>
      </c>
      <c r="E188" s="70" t="str">
        <f>VLOOKUP(E180,squadre,16,FALSE)</f>
        <v>Matteo Gobbi</v>
      </c>
      <c r="F188" s="58"/>
      <c r="G188" s="69"/>
      <c r="H188" s="69"/>
      <c r="I188" s="69"/>
      <c r="J188" s="69"/>
      <c r="K188" s="69"/>
      <c r="L188" s="69"/>
    </row>
    <row r="189" spans="1:12" x14ac:dyDescent="0.2">
      <c r="A189" s="81">
        <f>VLOOKUP(B180,squadre,17,FALSE)</f>
        <v>0</v>
      </c>
      <c r="B189" s="70">
        <f>VLOOKUP(B180,squadre,18,FALSE)</f>
        <v>0</v>
      </c>
      <c r="C189" s="69"/>
      <c r="D189" s="81">
        <f>VLOOKUP(E180,squadre,17,FALSE)</f>
        <v>9</v>
      </c>
      <c r="E189" s="70" t="str">
        <f>VLOOKUP(E180,squadre,18,FALSE)</f>
        <v>Piero Pizzo</v>
      </c>
      <c r="F189" s="58"/>
      <c r="G189" s="69"/>
      <c r="H189" s="69"/>
      <c r="I189" s="69"/>
      <c r="J189" s="69"/>
      <c r="K189" s="69"/>
      <c r="L189" s="69"/>
    </row>
    <row r="190" spans="1:12" x14ac:dyDescent="0.2">
      <c r="A190" s="81">
        <f>VLOOKUP(B180,squadre,19,FALSE)</f>
        <v>0</v>
      </c>
      <c r="B190" s="70">
        <f>VLOOKUP(B180,squadre,20,FALSE)</f>
        <v>0</v>
      </c>
      <c r="C190" s="69"/>
      <c r="D190" s="81">
        <f>VLOOKUP(E180,squadre,19,FALSE)</f>
        <v>10</v>
      </c>
      <c r="E190" s="70" t="str">
        <f>VLOOKUP(E180,squadre,20,FALSE)</f>
        <v>Enrico Moschetti</v>
      </c>
      <c r="F190" s="58"/>
      <c r="G190" s="69"/>
      <c r="H190" s="69"/>
      <c r="I190" s="69"/>
      <c r="J190" s="69"/>
      <c r="K190" s="69"/>
      <c r="L190" s="69"/>
    </row>
    <row r="191" spans="1:12" x14ac:dyDescent="0.2">
      <c r="A191" s="81">
        <f>VLOOKUP(B180,squadre,21,FALSE)</f>
        <v>0</v>
      </c>
      <c r="B191" s="70">
        <f>VLOOKUP(B180,squadre,22,FALSE)</f>
        <v>0</v>
      </c>
      <c r="C191" s="69"/>
      <c r="D191" s="81">
        <f>VLOOKUP(E180,squadre,21,FALSE)</f>
        <v>0</v>
      </c>
      <c r="E191" s="70">
        <f>VLOOKUP(E180,squadre,22,FALSE)</f>
        <v>0</v>
      </c>
      <c r="F191" s="58"/>
      <c r="G191" s="69"/>
      <c r="H191" s="69"/>
      <c r="I191" s="69"/>
      <c r="J191" s="69"/>
      <c r="K191" s="69"/>
      <c r="L191" s="69"/>
    </row>
    <row r="192" spans="1:12" x14ac:dyDescent="0.2">
      <c r="A192" s="83"/>
      <c r="B192" s="74"/>
      <c r="C192" s="69"/>
      <c r="D192" s="83"/>
      <c r="E192" s="74"/>
      <c r="F192" s="58"/>
      <c r="G192" s="69"/>
      <c r="H192" s="69"/>
      <c r="I192" s="69"/>
      <c r="J192" s="69"/>
      <c r="K192" s="69"/>
      <c r="L192" s="69"/>
    </row>
    <row r="193" spans="1:12" x14ac:dyDescent="0.2">
      <c r="A193" s="55"/>
      <c r="B193" s="55"/>
      <c r="C193" s="55"/>
      <c r="D193" s="55"/>
      <c r="E193" s="55"/>
      <c r="F193" s="71"/>
      <c r="G193" s="69"/>
      <c r="H193" s="69"/>
      <c r="I193" s="69"/>
      <c r="J193" s="69"/>
      <c r="K193" s="69"/>
      <c r="L193" s="69"/>
    </row>
    <row r="194" spans="1:12" x14ac:dyDescent="0.2">
      <c r="A194" s="77" t="s">
        <v>352</v>
      </c>
      <c r="B194" s="78" t="str">
        <f>B180</f>
        <v>Swiss U21 A</v>
      </c>
      <c r="C194" s="84"/>
      <c r="D194" s="84"/>
      <c r="E194" s="78" t="str">
        <f>E180</f>
        <v>Can. Mutina</v>
      </c>
      <c r="F194" s="71"/>
      <c r="G194" s="69"/>
      <c r="H194" s="69"/>
      <c r="I194" s="69"/>
      <c r="J194" s="69"/>
      <c r="K194" s="69"/>
      <c r="L194" s="69"/>
    </row>
    <row r="195" spans="1:12" x14ac:dyDescent="0.2">
      <c r="A195" s="56" t="s">
        <v>353</v>
      </c>
      <c r="B195" s="69"/>
      <c r="C195" s="14"/>
      <c r="D195" s="71"/>
      <c r="E195" s="69"/>
      <c r="F195" s="58"/>
      <c r="G195" s="69"/>
      <c r="H195" s="69"/>
      <c r="I195" s="69"/>
      <c r="J195" s="69"/>
      <c r="K195" s="69"/>
      <c r="L195" s="69"/>
    </row>
    <row r="196" spans="1:12" x14ac:dyDescent="0.2">
      <c r="A196" s="56" t="s">
        <v>354</v>
      </c>
      <c r="B196" s="69"/>
      <c r="C196" s="14"/>
      <c r="D196" s="71"/>
      <c r="E196" s="69"/>
      <c r="F196" s="58"/>
      <c r="G196" s="69"/>
      <c r="H196" s="69"/>
      <c r="I196" s="69"/>
      <c r="J196" s="69"/>
      <c r="K196" s="69"/>
      <c r="L196" s="69"/>
    </row>
    <row r="197" spans="1:12" x14ac:dyDescent="0.2">
      <c r="A197" s="56" t="s">
        <v>355</v>
      </c>
      <c r="B197" s="69"/>
      <c r="C197" s="14"/>
      <c r="D197" s="71"/>
      <c r="E197" s="69"/>
      <c r="F197" s="58"/>
      <c r="G197" s="69"/>
      <c r="H197" s="69"/>
      <c r="I197" s="69"/>
      <c r="J197" s="69"/>
      <c r="K197" s="69"/>
      <c r="L197" s="69"/>
    </row>
    <row r="198" spans="1:12" x14ac:dyDescent="0.2">
      <c r="A198" s="56" t="s">
        <v>356</v>
      </c>
      <c r="B198" s="69"/>
      <c r="C198" s="14"/>
      <c r="D198" s="71"/>
      <c r="E198" s="69"/>
      <c r="F198" s="58"/>
      <c r="G198" s="69"/>
      <c r="H198" s="69"/>
      <c r="I198" s="69"/>
      <c r="J198" s="69"/>
      <c r="K198" s="69"/>
      <c r="L198" s="69"/>
    </row>
    <row r="199" spans="1:12" ht="15.75" x14ac:dyDescent="0.25">
      <c r="A199" s="85" t="s">
        <v>357</v>
      </c>
      <c r="B199" s="86">
        <v>4</v>
      </c>
      <c r="C199" s="87"/>
      <c r="D199" s="88"/>
      <c r="E199" s="86">
        <v>5</v>
      </c>
      <c r="F199" s="58"/>
      <c r="G199" s="69"/>
      <c r="H199" s="69"/>
      <c r="I199" s="69"/>
      <c r="J199" s="69"/>
      <c r="K199" s="69"/>
      <c r="L199" s="69"/>
    </row>
    <row r="200" spans="1:12" x14ac:dyDescent="0.2">
      <c r="A200" s="89"/>
      <c r="B200" s="8"/>
      <c r="E200" s="55"/>
      <c r="F200" s="71"/>
      <c r="G200" s="69"/>
      <c r="H200" s="69"/>
      <c r="I200" s="69"/>
      <c r="J200" s="69"/>
      <c r="K200" s="69"/>
      <c r="L200" s="69"/>
    </row>
    <row r="201" spans="1:12" x14ac:dyDescent="0.2">
      <c r="A201" s="56" t="s">
        <v>358</v>
      </c>
      <c r="B201" s="69"/>
      <c r="C201" s="14"/>
      <c r="F201" s="71"/>
      <c r="G201" s="69"/>
      <c r="H201" s="69"/>
      <c r="I201" s="69"/>
      <c r="J201" s="69"/>
      <c r="K201" s="69"/>
      <c r="L201" s="69"/>
    </row>
    <row r="202" spans="1:12" x14ac:dyDescent="0.2">
      <c r="A202" s="55"/>
      <c r="B202" s="55"/>
      <c r="G202" s="55"/>
      <c r="H202" s="55"/>
      <c r="I202" s="55"/>
      <c r="J202" s="55"/>
      <c r="K202" s="55"/>
      <c r="L202" s="55"/>
    </row>
    <row r="203" spans="1:12" x14ac:dyDescent="0.2">
      <c r="A203" s="28" t="s">
        <v>341</v>
      </c>
      <c r="B203" s="3"/>
      <c r="D203" s="28" t="s">
        <v>342</v>
      </c>
      <c r="E203" s="3"/>
      <c r="G203" s="28" t="s">
        <v>359</v>
      </c>
      <c r="H203" s="3"/>
      <c r="K203" s="28" t="s">
        <v>360</v>
      </c>
      <c r="L203" s="3"/>
    </row>
    <row r="204" spans="1:12" x14ac:dyDescent="0.2">
      <c r="B204" s="55"/>
      <c r="E204" s="55"/>
      <c r="H204" s="55"/>
      <c r="L204" s="55"/>
    </row>
    <row r="205" spans="1:12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45" x14ac:dyDescent="0.6">
      <c r="A206" s="170" t="s">
        <v>331</v>
      </c>
      <c r="B206" s="160"/>
      <c r="C206" s="160"/>
      <c r="D206" s="160"/>
      <c r="E206" s="160"/>
      <c r="F206" s="52" t="s">
        <v>332</v>
      </c>
      <c r="G206" s="53"/>
      <c r="H206" s="53"/>
      <c r="I206" s="53"/>
      <c r="J206" s="53"/>
      <c r="K206" s="169" t="s">
        <v>333</v>
      </c>
      <c r="L206" s="160"/>
    </row>
    <row r="207" spans="1:12" x14ac:dyDescent="0.2">
      <c r="A207" s="8"/>
      <c r="B207" s="8"/>
      <c r="C207" s="55"/>
      <c r="D207" s="8"/>
      <c r="E207" s="8"/>
      <c r="F207" s="55"/>
      <c r="G207" s="8"/>
      <c r="H207" s="8"/>
      <c r="I207" s="8"/>
      <c r="J207" s="8"/>
      <c r="K207" s="8"/>
      <c r="L207" s="8"/>
    </row>
    <row r="208" spans="1:12" x14ac:dyDescent="0.2">
      <c r="A208" s="56" t="s">
        <v>19</v>
      </c>
      <c r="B208" s="90">
        <f>B167+4</f>
        <v>24</v>
      </c>
      <c r="C208" s="58"/>
      <c r="D208" s="167" t="s">
        <v>334</v>
      </c>
      <c r="E208" s="168"/>
      <c r="F208" s="60">
        <f>B208</f>
        <v>24</v>
      </c>
      <c r="G208" s="61" t="s">
        <v>335</v>
      </c>
      <c r="H208" s="62" t="str">
        <f>B221</f>
        <v>Swiss Ladies</v>
      </c>
      <c r="I208" s="167" t="s">
        <v>336</v>
      </c>
      <c r="J208" s="168"/>
      <c r="K208" s="62" t="str">
        <f>E221</f>
        <v>Arenzano U18</v>
      </c>
      <c r="L208" s="61" t="s">
        <v>65</v>
      </c>
    </row>
    <row r="209" spans="1:12" x14ac:dyDescent="0.2">
      <c r="A209" s="56" t="s">
        <v>337</v>
      </c>
      <c r="B209" s="133">
        <f>VLOOKUP(FLOOR(B208/4,1)*4+1,calendario,2)</f>
        <v>0.62500000000000022</v>
      </c>
      <c r="C209" s="58"/>
      <c r="D209" s="162"/>
      <c r="E209" s="163"/>
      <c r="F209" s="58"/>
      <c r="G209" s="69"/>
      <c r="H209" s="69"/>
      <c r="I209" s="69"/>
      <c r="J209" s="69"/>
      <c r="K209" s="69"/>
      <c r="L209" s="69"/>
    </row>
    <row r="210" spans="1:12" x14ac:dyDescent="0.2">
      <c r="A210" s="56" t="s">
        <v>338</v>
      </c>
      <c r="B210" s="70">
        <f>VLOOKUP(B208,calendario,3)</f>
        <v>4</v>
      </c>
      <c r="C210" s="58"/>
      <c r="D210" s="150"/>
      <c r="E210" s="164"/>
      <c r="F210" s="58"/>
      <c r="G210" s="69"/>
      <c r="H210" s="69"/>
      <c r="I210" s="69"/>
      <c r="J210" s="69"/>
      <c r="K210" s="69"/>
      <c r="L210" s="69"/>
    </row>
    <row r="211" spans="1:12" x14ac:dyDescent="0.2">
      <c r="A211" s="56" t="s">
        <v>36</v>
      </c>
      <c r="B211" s="70" t="str">
        <f>VLOOKUP(B221,squadre,2,FALSE)</f>
        <v>2nd Division</v>
      </c>
      <c r="C211" s="58"/>
      <c r="D211" s="150"/>
      <c r="E211" s="164"/>
      <c r="F211" s="58"/>
      <c r="G211" s="69"/>
      <c r="H211" s="69"/>
      <c r="I211" s="69"/>
      <c r="J211" s="69"/>
      <c r="K211" s="69"/>
      <c r="L211" s="69"/>
    </row>
    <row r="212" spans="1:12" x14ac:dyDescent="0.2">
      <c r="A212" s="56" t="s">
        <v>340</v>
      </c>
      <c r="B212" s="72">
        <v>42833</v>
      </c>
      <c r="C212" s="58"/>
      <c r="D212" s="150"/>
      <c r="E212" s="164"/>
      <c r="F212" s="58"/>
      <c r="G212" s="69"/>
      <c r="H212" s="69"/>
      <c r="I212" s="69"/>
      <c r="J212" s="69"/>
      <c r="K212" s="69"/>
      <c r="L212" s="69"/>
    </row>
    <row r="213" spans="1:12" x14ac:dyDescent="0.2">
      <c r="A213" s="73"/>
      <c r="B213" s="74"/>
      <c r="C213" s="58"/>
      <c r="D213" s="150"/>
      <c r="E213" s="164"/>
      <c r="F213" s="58"/>
      <c r="G213" s="69"/>
      <c r="H213" s="69"/>
      <c r="I213" s="69"/>
      <c r="J213" s="69"/>
      <c r="K213" s="69"/>
      <c r="L213" s="69"/>
    </row>
    <row r="214" spans="1:12" x14ac:dyDescent="0.2">
      <c r="A214" s="56" t="s">
        <v>341</v>
      </c>
      <c r="B214" s="70" t="str">
        <f>VLOOKUP(B208,calendario,9)</f>
        <v>Firenze F-U18</v>
      </c>
      <c r="C214" s="58"/>
      <c r="D214" s="150"/>
      <c r="E214" s="164"/>
      <c r="F214" s="58"/>
      <c r="G214" s="69"/>
      <c r="H214" s="69"/>
      <c r="I214" s="69"/>
      <c r="J214" s="69"/>
      <c r="K214" s="69"/>
      <c r="L214" s="69"/>
    </row>
    <row r="215" spans="1:12" x14ac:dyDescent="0.2">
      <c r="A215" s="56" t="s">
        <v>342</v>
      </c>
      <c r="B215" s="74"/>
      <c r="C215" s="58"/>
      <c r="D215" s="150"/>
      <c r="E215" s="164"/>
      <c r="F215" s="58"/>
      <c r="G215" s="69"/>
      <c r="H215" s="69"/>
      <c r="I215" s="69"/>
      <c r="J215" s="69"/>
      <c r="K215" s="69"/>
      <c r="L215" s="69"/>
    </row>
    <row r="216" spans="1:12" x14ac:dyDescent="0.2">
      <c r="A216" s="73"/>
      <c r="B216" s="74"/>
      <c r="C216" s="58"/>
      <c r="D216" s="150"/>
      <c r="E216" s="164"/>
      <c r="F216" s="58"/>
      <c r="G216" s="69"/>
      <c r="H216" s="69"/>
      <c r="I216" s="69"/>
      <c r="J216" s="69"/>
      <c r="K216" s="69"/>
      <c r="L216" s="69"/>
    </row>
    <row r="217" spans="1:12" x14ac:dyDescent="0.2">
      <c r="A217" s="56" t="s">
        <v>343</v>
      </c>
      <c r="B217" s="74"/>
      <c r="C217" s="58"/>
      <c r="D217" s="150"/>
      <c r="E217" s="164"/>
      <c r="F217" s="58"/>
      <c r="G217" s="69"/>
      <c r="H217" s="69"/>
      <c r="I217" s="69"/>
      <c r="J217" s="69"/>
      <c r="K217" s="69"/>
      <c r="L217" s="69"/>
    </row>
    <row r="218" spans="1:12" x14ac:dyDescent="0.2">
      <c r="A218" s="56" t="s">
        <v>344</v>
      </c>
      <c r="B218" s="74"/>
      <c r="C218" s="58"/>
      <c r="D218" s="150"/>
      <c r="E218" s="164"/>
      <c r="F218" s="58"/>
      <c r="G218" s="69"/>
      <c r="H218" s="69"/>
      <c r="I218" s="69"/>
      <c r="J218" s="69"/>
      <c r="K218" s="69"/>
      <c r="L218" s="69"/>
    </row>
    <row r="219" spans="1:12" x14ac:dyDescent="0.2">
      <c r="A219" s="56" t="s">
        <v>345</v>
      </c>
      <c r="B219" s="74"/>
      <c r="C219" s="58"/>
      <c r="D219" s="165"/>
      <c r="E219" s="166"/>
      <c r="F219" s="58"/>
      <c r="G219" s="69"/>
      <c r="H219" s="69"/>
      <c r="I219" s="69"/>
      <c r="J219" s="69"/>
      <c r="K219" s="69"/>
      <c r="L219" s="69"/>
    </row>
    <row r="220" spans="1:12" x14ac:dyDescent="0.2">
      <c r="A220" s="55"/>
      <c r="B220" s="55"/>
      <c r="D220" s="55"/>
      <c r="E220" s="55"/>
      <c r="F220" s="71"/>
      <c r="G220" s="69"/>
      <c r="H220" s="69"/>
      <c r="I220" s="69"/>
      <c r="J220" s="69"/>
      <c r="K220" s="69"/>
      <c r="L220" s="69"/>
    </row>
    <row r="221" spans="1:12" x14ac:dyDescent="0.2">
      <c r="A221" s="77" t="s">
        <v>346</v>
      </c>
      <c r="B221" s="78" t="str">
        <f>VLOOKUP(B208,calendario,5)</f>
        <v>Swiss Ladies</v>
      </c>
      <c r="C221" s="79"/>
      <c r="D221" s="77" t="s">
        <v>347</v>
      </c>
      <c r="E221" s="78" t="str">
        <f>VLOOKUP(B208,calendario,6)</f>
        <v>Arenzano U18</v>
      </c>
      <c r="F221" s="6"/>
      <c r="G221" s="69"/>
      <c r="H221" s="69"/>
      <c r="I221" s="69"/>
      <c r="J221" s="69"/>
      <c r="K221" s="69"/>
      <c r="L221" s="69"/>
    </row>
    <row r="222" spans="1:12" x14ac:dyDescent="0.2">
      <c r="A222" s="56" t="s">
        <v>348</v>
      </c>
      <c r="B222" s="56" t="s">
        <v>349</v>
      </c>
      <c r="C222" s="73"/>
      <c r="D222" s="56" t="s">
        <v>348</v>
      </c>
      <c r="E222" s="56" t="s">
        <v>349</v>
      </c>
      <c r="F222" s="80"/>
      <c r="G222" s="69"/>
      <c r="H222" s="69"/>
      <c r="I222" s="69"/>
      <c r="J222" s="69"/>
      <c r="K222" s="69"/>
      <c r="L222" s="69"/>
    </row>
    <row r="223" spans="1:12" x14ac:dyDescent="0.2">
      <c r="A223" s="81">
        <f>VLOOKUP(B221,squadre,3,FALSE)</f>
        <v>1</v>
      </c>
      <c r="B223" s="70" t="str">
        <f>VLOOKUP(B221,squadre,4,FALSE)</f>
        <v>Laura Brüllisauer</v>
      </c>
      <c r="C223" s="69"/>
      <c r="D223" s="81">
        <f>VLOOKUP(E221,squadre,3,FALSE)</f>
        <v>1</v>
      </c>
      <c r="E223" s="70" t="str">
        <f>VLOOKUP(E221,squadre,4,FALSE)</f>
        <v>Bertuccioli Mattia</v>
      </c>
      <c r="F223" s="58"/>
      <c r="G223" s="69"/>
      <c r="H223" s="69"/>
      <c r="I223" s="69"/>
      <c r="J223" s="69"/>
      <c r="K223" s="69"/>
      <c r="L223" s="69"/>
    </row>
    <row r="224" spans="1:12" x14ac:dyDescent="0.2">
      <c r="A224" s="81">
        <f>VLOOKUP(B221,squadre,5,FALSE)</f>
        <v>2</v>
      </c>
      <c r="B224" s="70" t="str">
        <f>VLOOKUP(B221,squadre,6,FALSE)</f>
        <v>Nina Luginbühl</v>
      </c>
      <c r="C224" s="69"/>
      <c r="D224" s="81">
        <f>VLOOKUP(E221,squadre,5,FALSE)</f>
        <v>2</v>
      </c>
      <c r="E224" s="70" t="str">
        <f>VLOOKUP(E221,squadre,6,FALSE)</f>
        <v>Bozzano Giorgio</v>
      </c>
      <c r="F224" s="58"/>
      <c r="G224" s="69"/>
      <c r="H224" s="69"/>
      <c r="I224" s="69"/>
      <c r="J224" s="69"/>
      <c r="K224" s="69"/>
      <c r="L224" s="69"/>
    </row>
    <row r="225" spans="1:12" x14ac:dyDescent="0.2">
      <c r="A225" s="81">
        <f>VLOOKUP(B221,squadre,7,FALSE)</f>
        <v>3</v>
      </c>
      <c r="B225" s="70" t="str">
        <f>VLOOKUP(B221,squadre,8,FALSE)</f>
        <v>Lisa Wenzel</v>
      </c>
      <c r="C225" s="69"/>
      <c r="D225" s="81">
        <f>VLOOKUP(E221,squadre,7,FALSE)</f>
        <v>3</v>
      </c>
      <c r="E225" s="70" t="str">
        <f>VLOOKUP(E221,squadre,8,FALSE)</f>
        <v>Giovanni Santini</v>
      </c>
      <c r="F225" s="58"/>
      <c r="G225" s="69"/>
      <c r="H225" s="69"/>
      <c r="I225" s="69"/>
      <c r="J225" s="69"/>
      <c r="K225" s="69"/>
      <c r="L225" s="69"/>
    </row>
    <row r="226" spans="1:12" x14ac:dyDescent="0.2">
      <c r="A226" s="81">
        <f>VLOOKUP(B221,squadre,9,FALSE)</f>
        <v>0</v>
      </c>
      <c r="B226" s="70">
        <f>VLOOKUP(B221,squadre,10,FALSE)</f>
        <v>0</v>
      </c>
      <c r="C226" s="69"/>
      <c r="D226" s="81">
        <f>VLOOKUP(E221,squadre,9,FALSE)</f>
        <v>4</v>
      </c>
      <c r="E226" s="70" t="str">
        <f>VLOOKUP(E221,squadre,10,FALSE)</f>
        <v>Paolo Carboni</v>
      </c>
      <c r="F226" s="58"/>
      <c r="G226" s="69"/>
      <c r="H226" s="69"/>
      <c r="I226" s="69"/>
      <c r="J226" s="69"/>
      <c r="K226" s="69"/>
      <c r="L226" s="69"/>
    </row>
    <row r="227" spans="1:12" x14ac:dyDescent="0.2">
      <c r="A227" s="81">
        <f>VLOOKUP(B221,squadre,11,FALSE)</f>
        <v>5</v>
      </c>
      <c r="B227" s="70" t="str">
        <f>VLOOKUP(B221,squadre,12,FALSE)</f>
        <v>Franziska Bartelt</v>
      </c>
      <c r="C227" s="69"/>
      <c r="D227" s="81">
        <f>VLOOKUP(E221,squadre,11,FALSE)</f>
        <v>5</v>
      </c>
      <c r="E227" s="70" t="str">
        <f>VLOOKUP(E221,squadre,12,FALSE)</f>
        <v>Arenzani Manuel</v>
      </c>
      <c r="F227" s="58"/>
      <c r="G227" s="69"/>
      <c r="H227" s="69"/>
      <c r="I227" s="69"/>
      <c r="J227" s="69"/>
      <c r="K227" s="69"/>
      <c r="L227" s="69"/>
    </row>
    <row r="228" spans="1:12" x14ac:dyDescent="0.2">
      <c r="A228" s="81">
        <f>VLOOKUP(B221,squadre,13,FALSE)</f>
        <v>6</v>
      </c>
      <c r="B228" s="70" t="str">
        <f>VLOOKUP(B221,squadre,14,FALSE)</f>
        <v>Jojo</v>
      </c>
      <c r="C228" s="69"/>
      <c r="D228" s="81">
        <f>VLOOKUP(E221,squadre,13,FALSE)</f>
        <v>7</v>
      </c>
      <c r="E228" s="70" t="str">
        <f>VLOOKUP(E221,squadre,14,FALSE)</f>
        <v>Bozzano Cesare</v>
      </c>
      <c r="F228" s="58"/>
      <c r="G228" s="69"/>
      <c r="H228" s="69"/>
      <c r="I228" s="69"/>
      <c r="J228" s="69"/>
      <c r="K228" s="69"/>
      <c r="L228" s="69"/>
    </row>
    <row r="229" spans="1:12" x14ac:dyDescent="0.2">
      <c r="A229" s="81">
        <f>VLOOKUP(B221,squadre,15,FALSE)</f>
        <v>7</v>
      </c>
      <c r="B229" s="70" t="str">
        <f>VLOOKUP(B221,squadre,16,FALSE)</f>
        <v>Belinda Hotz</v>
      </c>
      <c r="C229" s="69"/>
      <c r="D229" s="81">
        <f>VLOOKUP(E221,squadre,15,FALSE)</f>
        <v>8</v>
      </c>
      <c r="E229" s="70" t="str">
        <f>VLOOKUP(E221,squadre,16,FALSE)</f>
        <v>Paro di Lorenzo</v>
      </c>
      <c r="F229" s="58"/>
      <c r="G229" s="69"/>
      <c r="H229" s="69"/>
      <c r="I229" s="69"/>
      <c r="J229" s="69"/>
      <c r="K229" s="69"/>
      <c r="L229" s="69"/>
    </row>
    <row r="230" spans="1:12" x14ac:dyDescent="0.2">
      <c r="A230" s="81">
        <f>VLOOKUP(B221,squadre,17,FALSE)</f>
        <v>8</v>
      </c>
      <c r="B230" s="70" t="str">
        <f>VLOOKUP(B221,squadre,18,FALSE)</f>
        <v>Malin Alge</v>
      </c>
      <c r="C230" s="69"/>
      <c r="D230" s="81">
        <f>VLOOKUP(E221,squadre,17,FALSE)</f>
        <v>0</v>
      </c>
      <c r="E230" s="70">
        <f>VLOOKUP(E221,squadre,18,FALSE)</f>
        <v>0</v>
      </c>
      <c r="F230" s="58"/>
      <c r="G230" s="69"/>
      <c r="H230" s="69"/>
      <c r="I230" s="69"/>
      <c r="J230" s="69"/>
      <c r="K230" s="69"/>
      <c r="L230" s="69"/>
    </row>
    <row r="231" spans="1:12" x14ac:dyDescent="0.2">
      <c r="A231" s="81">
        <f>VLOOKUP(B221,squadre,19,FALSE)</f>
        <v>0</v>
      </c>
      <c r="B231" s="70">
        <f>VLOOKUP(B221,squadre,20,FALSE)</f>
        <v>0</v>
      </c>
      <c r="C231" s="69"/>
      <c r="D231" s="81">
        <f>VLOOKUP(E221,squadre,19,FALSE)</f>
        <v>0</v>
      </c>
      <c r="E231" s="70">
        <f>VLOOKUP(E221,squadre,20,FALSE)</f>
        <v>0</v>
      </c>
      <c r="F231" s="58"/>
      <c r="G231" s="69"/>
      <c r="H231" s="69"/>
      <c r="I231" s="69"/>
      <c r="J231" s="69"/>
      <c r="K231" s="69"/>
      <c r="L231" s="69"/>
    </row>
    <row r="232" spans="1:12" x14ac:dyDescent="0.2">
      <c r="A232" s="81">
        <f>VLOOKUP(B221,squadre,21,FALSE)</f>
        <v>10</v>
      </c>
      <c r="B232" s="70" t="str">
        <f>VLOOKUP(B221,squadre,22,FALSE)</f>
        <v>Nina Lüssi</v>
      </c>
      <c r="C232" s="69"/>
      <c r="D232" s="81">
        <f>VLOOKUP(E221,squadre,21,FALSE)</f>
        <v>0</v>
      </c>
      <c r="E232" s="70">
        <f>VLOOKUP(E221,squadre,22,FALSE)</f>
        <v>0</v>
      </c>
      <c r="F232" s="58"/>
      <c r="G232" s="69"/>
      <c r="H232" s="69"/>
      <c r="I232" s="69"/>
      <c r="J232" s="69"/>
      <c r="K232" s="69"/>
      <c r="L232" s="69"/>
    </row>
    <row r="233" spans="1:12" x14ac:dyDescent="0.2">
      <c r="A233" s="83"/>
      <c r="B233" s="74"/>
      <c r="C233" s="69"/>
      <c r="D233" s="83"/>
      <c r="E233" s="74"/>
      <c r="F233" s="58"/>
      <c r="G233" s="69"/>
      <c r="H233" s="69"/>
      <c r="I233" s="69"/>
      <c r="J233" s="69"/>
      <c r="K233" s="69"/>
      <c r="L233" s="69"/>
    </row>
    <row r="234" spans="1:12" x14ac:dyDescent="0.2">
      <c r="A234" s="55"/>
      <c r="B234" s="55"/>
      <c r="C234" s="55"/>
      <c r="D234" s="55"/>
      <c r="E234" s="55"/>
      <c r="F234" s="71"/>
      <c r="G234" s="69"/>
      <c r="H234" s="69"/>
      <c r="I234" s="69"/>
      <c r="J234" s="69"/>
      <c r="K234" s="69"/>
      <c r="L234" s="69"/>
    </row>
    <row r="235" spans="1:12" x14ac:dyDescent="0.2">
      <c r="A235" s="77" t="s">
        <v>352</v>
      </c>
      <c r="B235" s="78" t="str">
        <f>B221</f>
        <v>Swiss Ladies</v>
      </c>
      <c r="C235" s="84"/>
      <c r="D235" s="84"/>
      <c r="E235" s="78" t="str">
        <f>E221</f>
        <v>Arenzano U18</v>
      </c>
      <c r="F235" s="71"/>
      <c r="G235" s="69"/>
      <c r="H235" s="69"/>
      <c r="I235" s="69"/>
      <c r="J235" s="69"/>
      <c r="K235" s="69"/>
      <c r="L235" s="69"/>
    </row>
    <row r="236" spans="1:12" x14ac:dyDescent="0.2">
      <c r="A236" s="56" t="s">
        <v>353</v>
      </c>
      <c r="B236" s="69"/>
      <c r="C236" s="14"/>
      <c r="D236" s="71"/>
      <c r="E236" s="69"/>
      <c r="F236" s="58"/>
      <c r="G236" s="69"/>
      <c r="H236" s="69"/>
      <c r="I236" s="69"/>
      <c r="J236" s="69"/>
      <c r="K236" s="69"/>
      <c r="L236" s="69"/>
    </row>
    <row r="237" spans="1:12" x14ac:dyDescent="0.2">
      <c r="A237" s="56" t="s">
        <v>354</v>
      </c>
      <c r="B237" s="69"/>
      <c r="C237" s="14"/>
      <c r="D237" s="71"/>
      <c r="E237" s="69"/>
      <c r="F237" s="58"/>
      <c r="G237" s="69"/>
      <c r="H237" s="69"/>
      <c r="I237" s="69"/>
      <c r="J237" s="69"/>
      <c r="K237" s="69"/>
      <c r="L237" s="69"/>
    </row>
    <row r="238" spans="1:12" x14ac:dyDescent="0.2">
      <c r="A238" s="56" t="s">
        <v>355</v>
      </c>
      <c r="B238" s="69"/>
      <c r="C238" s="14"/>
      <c r="D238" s="71"/>
      <c r="E238" s="69"/>
      <c r="F238" s="58"/>
      <c r="G238" s="69"/>
      <c r="H238" s="69"/>
      <c r="I238" s="69"/>
      <c r="J238" s="69"/>
      <c r="K238" s="69"/>
      <c r="L238" s="69"/>
    </row>
    <row r="239" spans="1:12" x14ac:dyDescent="0.2">
      <c r="A239" s="56" t="s">
        <v>356</v>
      </c>
      <c r="B239" s="69"/>
      <c r="C239" s="14"/>
      <c r="D239" s="71"/>
      <c r="E239" s="69"/>
      <c r="F239" s="58"/>
      <c r="G239" s="69"/>
      <c r="H239" s="69"/>
      <c r="I239" s="69"/>
      <c r="J239" s="69"/>
      <c r="K239" s="69"/>
      <c r="L239" s="69"/>
    </row>
    <row r="240" spans="1:12" ht="15.75" x14ac:dyDescent="0.25">
      <c r="A240" s="85" t="s">
        <v>357</v>
      </c>
      <c r="B240" s="86">
        <v>16</v>
      </c>
      <c r="C240" s="87"/>
      <c r="D240" s="88"/>
      <c r="E240" s="86">
        <v>2</v>
      </c>
      <c r="F240" s="58"/>
      <c r="G240" s="69"/>
      <c r="H240" s="69"/>
      <c r="I240" s="69"/>
      <c r="J240" s="69"/>
      <c r="K240" s="69"/>
      <c r="L240" s="69"/>
    </row>
    <row r="241" spans="1:12" x14ac:dyDescent="0.2">
      <c r="A241" s="89"/>
      <c r="B241" s="8"/>
      <c r="E241" s="55"/>
      <c r="F241" s="71"/>
      <c r="G241" s="69"/>
      <c r="H241" s="69"/>
      <c r="I241" s="69"/>
      <c r="J241" s="69"/>
      <c r="K241" s="69"/>
      <c r="L241" s="69"/>
    </row>
    <row r="242" spans="1:12" x14ac:dyDescent="0.2">
      <c r="A242" s="56" t="s">
        <v>358</v>
      </c>
      <c r="B242" s="69"/>
      <c r="C242" s="14"/>
      <c r="F242" s="71"/>
      <c r="G242" s="69"/>
      <c r="H242" s="69"/>
      <c r="I242" s="69"/>
      <c r="J242" s="69"/>
      <c r="K242" s="69"/>
      <c r="L242" s="69"/>
    </row>
    <row r="243" spans="1:12" x14ac:dyDescent="0.2">
      <c r="A243" s="55"/>
      <c r="B243" s="55"/>
      <c r="G243" s="55"/>
      <c r="H243" s="55"/>
      <c r="I243" s="55"/>
      <c r="J243" s="55"/>
      <c r="K243" s="55"/>
      <c r="L243" s="55"/>
    </row>
    <row r="244" spans="1:12" x14ac:dyDescent="0.2">
      <c r="A244" s="28" t="s">
        <v>341</v>
      </c>
      <c r="B244" s="3"/>
      <c r="D244" s="28" t="s">
        <v>342</v>
      </c>
      <c r="E244" s="3"/>
      <c r="G244" s="28" t="s">
        <v>359</v>
      </c>
      <c r="H244" s="3"/>
      <c r="K244" s="28" t="s">
        <v>360</v>
      </c>
      <c r="L244" s="3"/>
    </row>
    <row r="245" spans="1:12" x14ac:dyDescent="0.2">
      <c r="B245" s="55"/>
      <c r="E245" s="55"/>
      <c r="H245" s="55"/>
      <c r="L245" s="55"/>
    </row>
    <row r="246" spans="1:12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45" x14ac:dyDescent="0.6">
      <c r="A247" s="170" t="s">
        <v>331</v>
      </c>
      <c r="B247" s="160"/>
      <c r="C247" s="160"/>
      <c r="D247" s="160"/>
      <c r="E247" s="160"/>
      <c r="F247" s="52" t="s">
        <v>332</v>
      </c>
      <c r="G247" s="53"/>
      <c r="H247" s="53"/>
      <c r="I247" s="53"/>
      <c r="J247" s="53"/>
      <c r="K247" s="169" t="s">
        <v>333</v>
      </c>
      <c r="L247" s="160"/>
    </row>
    <row r="248" spans="1:12" x14ac:dyDescent="0.2">
      <c r="A248" s="8"/>
      <c r="B248" s="8"/>
      <c r="C248" s="55"/>
      <c r="D248" s="8"/>
      <c r="E248" s="8"/>
      <c r="F248" s="55"/>
      <c r="G248" s="8"/>
      <c r="H248" s="8"/>
      <c r="I248" s="8"/>
      <c r="J248" s="8"/>
      <c r="K248" s="8"/>
      <c r="L248" s="8"/>
    </row>
    <row r="249" spans="1:12" x14ac:dyDescent="0.2">
      <c r="A249" s="56" t="s">
        <v>19</v>
      </c>
      <c r="B249" s="90">
        <f>B208+4</f>
        <v>28</v>
      </c>
      <c r="C249" s="58"/>
      <c r="D249" s="167" t="s">
        <v>334</v>
      </c>
      <c r="E249" s="168"/>
      <c r="F249" s="60">
        <f>B249</f>
        <v>28</v>
      </c>
      <c r="G249" s="61" t="s">
        <v>335</v>
      </c>
      <c r="H249" s="62" t="str">
        <f>B262</f>
        <v>C.C.Firenze A</v>
      </c>
      <c r="I249" s="167" t="s">
        <v>336</v>
      </c>
      <c r="J249" s="168"/>
      <c r="K249" s="62" t="str">
        <f>E262</f>
        <v>EUR B</v>
      </c>
      <c r="L249" s="61" t="s">
        <v>65</v>
      </c>
    </row>
    <row r="250" spans="1:12" x14ac:dyDescent="0.2">
      <c r="A250" s="56" t="s">
        <v>337</v>
      </c>
      <c r="B250" s="133">
        <f>VLOOKUP(FLOOR(B249/4,1)*4+1,calendario,2)</f>
        <v>0.64583333333333359</v>
      </c>
      <c r="C250" s="58"/>
      <c r="D250" s="162"/>
      <c r="E250" s="163"/>
      <c r="F250" s="58"/>
      <c r="G250" s="69"/>
      <c r="H250" s="69"/>
      <c r="I250" s="69"/>
      <c r="J250" s="69"/>
      <c r="K250" s="69"/>
      <c r="L250" s="69"/>
    </row>
    <row r="251" spans="1:12" x14ac:dyDescent="0.2">
      <c r="A251" s="56" t="s">
        <v>338</v>
      </c>
      <c r="B251" s="70">
        <f>VLOOKUP(B249,calendario,3)</f>
        <v>4</v>
      </c>
      <c r="C251" s="58"/>
      <c r="D251" s="150"/>
      <c r="E251" s="164"/>
      <c r="F251" s="58"/>
      <c r="G251" s="69"/>
      <c r="H251" s="69"/>
      <c r="I251" s="69"/>
      <c r="J251" s="69"/>
      <c r="K251" s="69"/>
      <c r="L251" s="69"/>
    </row>
    <row r="252" spans="1:12" x14ac:dyDescent="0.2">
      <c r="A252" s="56" t="s">
        <v>36</v>
      </c>
      <c r="B252" s="70" t="str">
        <f>VLOOKUP(B262,squadre,2,FALSE)</f>
        <v>1st Division</v>
      </c>
      <c r="C252" s="58"/>
      <c r="D252" s="150"/>
      <c r="E252" s="164"/>
      <c r="F252" s="58"/>
      <c r="G252" s="69"/>
      <c r="H252" s="69"/>
      <c r="I252" s="69"/>
      <c r="J252" s="69"/>
      <c r="K252" s="69"/>
      <c r="L252" s="69"/>
    </row>
    <row r="253" spans="1:12" x14ac:dyDescent="0.2">
      <c r="A253" s="56" t="s">
        <v>340</v>
      </c>
      <c r="B253" s="72">
        <v>42833</v>
      </c>
      <c r="C253" s="58"/>
      <c r="D253" s="150"/>
      <c r="E253" s="164"/>
      <c r="F253" s="58"/>
      <c r="G253" s="69"/>
      <c r="H253" s="69"/>
      <c r="I253" s="69"/>
      <c r="J253" s="69"/>
      <c r="K253" s="69"/>
      <c r="L253" s="69"/>
    </row>
    <row r="254" spans="1:12" x14ac:dyDescent="0.2">
      <c r="A254" s="73"/>
      <c r="B254" s="74"/>
      <c r="C254" s="58"/>
      <c r="D254" s="150"/>
      <c r="E254" s="164"/>
      <c r="F254" s="58"/>
      <c r="G254" s="69"/>
      <c r="H254" s="69"/>
      <c r="I254" s="69"/>
      <c r="J254" s="69"/>
      <c r="K254" s="69"/>
      <c r="L254" s="69"/>
    </row>
    <row r="255" spans="1:12" x14ac:dyDescent="0.2">
      <c r="A255" s="56" t="s">
        <v>341</v>
      </c>
      <c r="B255" s="70" t="str">
        <f>VLOOKUP(B249,calendario,9)</f>
        <v>C.C.Carso</v>
      </c>
      <c r="C255" s="58"/>
      <c r="D255" s="150"/>
      <c r="E255" s="164"/>
      <c r="F255" s="58"/>
      <c r="G255" s="69"/>
      <c r="H255" s="69"/>
      <c r="I255" s="69"/>
      <c r="J255" s="69"/>
      <c r="K255" s="69"/>
      <c r="L255" s="69"/>
    </row>
    <row r="256" spans="1:12" x14ac:dyDescent="0.2">
      <c r="A256" s="56" t="s">
        <v>342</v>
      </c>
      <c r="B256" s="74"/>
      <c r="C256" s="58"/>
      <c r="D256" s="150"/>
      <c r="E256" s="164"/>
      <c r="F256" s="58"/>
      <c r="G256" s="69"/>
      <c r="H256" s="69"/>
      <c r="I256" s="69"/>
      <c r="J256" s="69"/>
      <c r="K256" s="69"/>
      <c r="L256" s="69"/>
    </row>
    <row r="257" spans="1:12" x14ac:dyDescent="0.2">
      <c r="A257" s="73"/>
      <c r="B257" s="74"/>
      <c r="C257" s="58"/>
      <c r="D257" s="150"/>
      <c r="E257" s="164"/>
      <c r="F257" s="58"/>
      <c r="G257" s="69"/>
      <c r="H257" s="69"/>
      <c r="I257" s="69"/>
      <c r="J257" s="69"/>
      <c r="K257" s="69"/>
      <c r="L257" s="69"/>
    </row>
    <row r="258" spans="1:12" x14ac:dyDescent="0.2">
      <c r="A258" s="56" t="s">
        <v>343</v>
      </c>
      <c r="B258" s="74"/>
      <c r="C258" s="58"/>
      <c r="D258" s="150"/>
      <c r="E258" s="164"/>
      <c r="F258" s="58"/>
      <c r="G258" s="69"/>
      <c r="H258" s="69"/>
      <c r="I258" s="69"/>
      <c r="J258" s="69"/>
      <c r="K258" s="69"/>
      <c r="L258" s="69"/>
    </row>
    <row r="259" spans="1:12" x14ac:dyDescent="0.2">
      <c r="A259" s="56" t="s">
        <v>344</v>
      </c>
      <c r="B259" s="74"/>
      <c r="C259" s="58"/>
      <c r="D259" s="150"/>
      <c r="E259" s="164"/>
      <c r="F259" s="58"/>
      <c r="G259" s="69"/>
      <c r="H259" s="69"/>
      <c r="I259" s="69"/>
      <c r="J259" s="69"/>
      <c r="K259" s="69"/>
      <c r="L259" s="69"/>
    </row>
    <row r="260" spans="1:12" x14ac:dyDescent="0.2">
      <c r="A260" s="56" t="s">
        <v>345</v>
      </c>
      <c r="B260" s="74"/>
      <c r="C260" s="58"/>
      <c r="D260" s="165"/>
      <c r="E260" s="166"/>
      <c r="F260" s="58"/>
      <c r="G260" s="69"/>
      <c r="H260" s="69"/>
      <c r="I260" s="69"/>
      <c r="J260" s="69"/>
      <c r="K260" s="69"/>
      <c r="L260" s="69"/>
    </row>
    <row r="261" spans="1:12" x14ac:dyDescent="0.2">
      <c r="A261" s="55"/>
      <c r="B261" s="55"/>
      <c r="D261" s="55"/>
      <c r="E261" s="55"/>
      <c r="F261" s="71"/>
      <c r="G261" s="69"/>
      <c r="H261" s="69"/>
      <c r="I261" s="69"/>
      <c r="J261" s="69"/>
      <c r="K261" s="69"/>
      <c r="L261" s="69"/>
    </row>
    <row r="262" spans="1:12" x14ac:dyDescent="0.2">
      <c r="A262" s="77" t="s">
        <v>346</v>
      </c>
      <c r="B262" s="78" t="str">
        <f>VLOOKUP(B249,calendario,5)</f>
        <v>C.C.Firenze A</v>
      </c>
      <c r="C262" s="79"/>
      <c r="D262" s="77" t="s">
        <v>347</v>
      </c>
      <c r="E262" s="78" t="str">
        <f>VLOOKUP(B249,calendario,6)</f>
        <v>EUR B</v>
      </c>
      <c r="F262" s="6"/>
      <c r="G262" s="69"/>
      <c r="H262" s="69"/>
      <c r="I262" s="69"/>
      <c r="J262" s="69"/>
      <c r="K262" s="69"/>
      <c r="L262" s="69"/>
    </row>
    <row r="263" spans="1:12" x14ac:dyDescent="0.2">
      <c r="A263" s="56" t="s">
        <v>348</v>
      </c>
      <c r="B263" s="56" t="s">
        <v>349</v>
      </c>
      <c r="C263" s="73"/>
      <c r="D263" s="56" t="s">
        <v>348</v>
      </c>
      <c r="E263" s="56" t="s">
        <v>349</v>
      </c>
      <c r="F263" s="80"/>
      <c r="G263" s="69"/>
      <c r="H263" s="69"/>
      <c r="I263" s="69"/>
      <c r="J263" s="69"/>
      <c r="K263" s="69"/>
      <c r="L263" s="69"/>
    </row>
    <row r="264" spans="1:12" x14ac:dyDescent="0.2">
      <c r="A264" s="81">
        <f>VLOOKUP(B262,squadre,3,FALSE)</f>
        <v>1</v>
      </c>
      <c r="B264" s="70" t="str">
        <f>VLOOKUP(B262,squadre,4,FALSE)</f>
        <v>Pinzauti</v>
      </c>
      <c r="C264" s="69"/>
      <c r="D264" s="81">
        <f>VLOOKUP(E262,squadre,3,FALSE)</f>
        <v>1</v>
      </c>
      <c r="E264" s="70">
        <f>VLOOKUP(E262,squadre,4,FALSE)</f>
        <v>0</v>
      </c>
      <c r="F264" s="58"/>
      <c r="G264" s="69"/>
      <c r="H264" s="69"/>
      <c r="I264" s="69"/>
      <c r="J264" s="69"/>
      <c r="K264" s="69"/>
      <c r="L264" s="69"/>
    </row>
    <row r="265" spans="1:12" x14ac:dyDescent="0.2">
      <c r="A265" s="81">
        <f>VLOOKUP(B262,squadre,5,FALSE)</f>
        <v>2</v>
      </c>
      <c r="B265" s="70" t="str">
        <f>VLOOKUP(B262,squadre,6,FALSE)</f>
        <v>Menichetti</v>
      </c>
      <c r="C265" s="69"/>
      <c r="D265" s="81">
        <f>VLOOKUP(E262,squadre,5,FALSE)</f>
        <v>9</v>
      </c>
      <c r="E265" s="70">
        <f>VLOOKUP(E262,squadre,6,FALSE)</f>
        <v>0</v>
      </c>
      <c r="F265" s="58"/>
      <c r="G265" s="69"/>
      <c r="H265" s="69"/>
      <c r="I265" s="69"/>
      <c r="J265" s="69"/>
      <c r="K265" s="69"/>
      <c r="L265" s="69"/>
    </row>
    <row r="266" spans="1:12" x14ac:dyDescent="0.2">
      <c r="A266" s="81">
        <f>VLOOKUP(B262,squadre,7,FALSE)</f>
        <v>3</v>
      </c>
      <c r="B266" s="70" t="str">
        <f>VLOOKUP(B262,squadre,8,FALSE)</f>
        <v>Galli</v>
      </c>
      <c r="C266" s="69"/>
      <c r="D266" s="81">
        <f>VLOOKUP(E262,squadre,7,FALSE)</f>
        <v>7</v>
      </c>
      <c r="E266" s="70">
        <f>VLOOKUP(E262,squadre,8,FALSE)</f>
        <v>0</v>
      </c>
      <c r="F266" s="58"/>
      <c r="G266" s="69"/>
      <c r="H266" s="69"/>
      <c r="I266" s="69"/>
      <c r="J266" s="69"/>
      <c r="K266" s="69"/>
      <c r="L266" s="69"/>
    </row>
    <row r="267" spans="1:12" x14ac:dyDescent="0.2">
      <c r="A267" s="81">
        <f>VLOOKUP(B262,squadre,9,FALSE)</f>
        <v>5</v>
      </c>
      <c r="B267" s="70" t="str">
        <f>VLOOKUP(B262,squadre,10,FALSE)</f>
        <v>Spighi</v>
      </c>
      <c r="C267" s="69"/>
      <c r="D267" s="81">
        <f>VLOOKUP(E262,squadre,9,FALSE)</f>
        <v>2</v>
      </c>
      <c r="E267" s="70">
        <f>VLOOKUP(E262,squadre,10,FALSE)</f>
        <v>0</v>
      </c>
      <c r="F267" s="58"/>
      <c r="G267" s="69"/>
      <c r="H267" s="69"/>
      <c r="I267" s="69"/>
      <c r="J267" s="69"/>
      <c r="K267" s="69"/>
      <c r="L267" s="69"/>
    </row>
    <row r="268" spans="1:12" x14ac:dyDescent="0.2">
      <c r="A268" s="81">
        <f>VLOOKUP(B262,squadre,11,FALSE)</f>
        <v>7</v>
      </c>
      <c r="B268" s="70" t="str">
        <f>VLOOKUP(B262,squadre,12,FALSE)</f>
        <v>Bellini</v>
      </c>
      <c r="C268" s="69"/>
      <c r="D268" s="81">
        <f>VLOOKUP(E262,squadre,11,FALSE)</f>
        <v>6</v>
      </c>
      <c r="E268" s="70">
        <f>VLOOKUP(E262,squadre,12,FALSE)</f>
        <v>0</v>
      </c>
      <c r="F268" s="58"/>
      <c r="G268" s="69"/>
      <c r="H268" s="69"/>
      <c r="I268" s="69"/>
      <c r="J268" s="69"/>
      <c r="K268" s="69"/>
      <c r="L268" s="69"/>
    </row>
    <row r="269" spans="1:12" x14ac:dyDescent="0.2">
      <c r="A269" s="81">
        <f>VLOOKUP(B262,squadre,13,FALSE)</f>
        <v>8</v>
      </c>
      <c r="B269" s="70" t="str">
        <f>VLOOKUP(B262,squadre,14,FALSE)</f>
        <v>Chiti</v>
      </c>
      <c r="C269" s="69"/>
      <c r="D269" s="81">
        <f>VLOOKUP(E262,squadre,13,FALSE)</f>
        <v>5</v>
      </c>
      <c r="E269" s="70">
        <f>VLOOKUP(E262,squadre,14,FALSE)</f>
        <v>0</v>
      </c>
      <c r="F269" s="58"/>
      <c r="G269" s="69"/>
      <c r="H269" s="69"/>
      <c r="I269" s="69"/>
      <c r="J269" s="69"/>
      <c r="K269" s="69"/>
      <c r="L269" s="69"/>
    </row>
    <row r="270" spans="1:12" x14ac:dyDescent="0.2">
      <c r="A270" s="81">
        <f>VLOOKUP(B262,squadre,15,FALSE)</f>
        <v>10</v>
      </c>
      <c r="B270" s="70" t="str">
        <f>VLOOKUP(B262,squadre,16,FALSE)</f>
        <v>Cicatiello</v>
      </c>
      <c r="C270" s="69"/>
      <c r="D270" s="81">
        <f>VLOOKUP(E262,squadre,15,FALSE)</f>
        <v>8</v>
      </c>
      <c r="E270" s="70">
        <f>VLOOKUP(E262,squadre,16,FALSE)</f>
        <v>0</v>
      </c>
      <c r="F270" s="58"/>
      <c r="G270" s="69"/>
      <c r="H270" s="69"/>
      <c r="I270" s="69"/>
      <c r="J270" s="69"/>
      <c r="K270" s="69"/>
      <c r="L270" s="69"/>
    </row>
    <row r="271" spans="1:12" x14ac:dyDescent="0.2">
      <c r="A271" s="81">
        <f>VLOOKUP(B262,squadre,17,FALSE)</f>
        <v>0</v>
      </c>
      <c r="B271" s="70">
        <f>VLOOKUP(B262,squadre,18,FALSE)</f>
        <v>0</v>
      </c>
      <c r="C271" s="69"/>
      <c r="D271" s="81">
        <f>VLOOKUP(E262,squadre,17,FALSE)</f>
        <v>0</v>
      </c>
      <c r="E271" s="70">
        <f>VLOOKUP(E262,squadre,18,FALSE)</f>
        <v>0</v>
      </c>
      <c r="F271" s="58"/>
      <c r="G271" s="69"/>
      <c r="H271" s="69"/>
      <c r="I271" s="69"/>
      <c r="J271" s="69"/>
      <c r="K271" s="69"/>
      <c r="L271" s="69"/>
    </row>
    <row r="272" spans="1:12" x14ac:dyDescent="0.2">
      <c r="A272" s="81">
        <f>VLOOKUP(B262,squadre,19,FALSE)</f>
        <v>0</v>
      </c>
      <c r="B272" s="70">
        <f>VLOOKUP(B262,squadre,20,FALSE)</f>
        <v>0</v>
      </c>
      <c r="C272" s="69"/>
      <c r="D272" s="81">
        <f>VLOOKUP(E262,squadre,19,FALSE)</f>
        <v>0</v>
      </c>
      <c r="E272" s="70">
        <f>VLOOKUP(E262,squadre,20,FALSE)</f>
        <v>0</v>
      </c>
      <c r="F272" s="58"/>
      <c r="G272" s="69"/>
      <c r="H272" s="69"/>
      <c r="I272" s="69"/>
      <c r="J272" s="69"/>
      <c r="K272" s="69"/>
      <c r="L272" s="69"/>
    </row>
    <row r="273" spans="1:12" x14ac:dyDescent="0.2">
      <c r="A273" s="81">
        <f>VLOOKUP(B262,squadre,21,FALSE)</f>
        <v>0</v>
      </c>
      <c r="B273" s="70">
        <f>VLOOKUP(B262,squadre,22,FALSE)</f>
        <v>0</v>
      </c>
      <c r="C273" s="69"/>
      <c r="D273" s="81">
        <f>VLOOKUP(E262,squadre,21,FALSE)</f>
        <v>0</v>
      </c>
      <c r="E273" s="70">
        <f>VLOOKUP(E262,squadre,22,FALSE)</f>
        <v>0</v>
      </c>
      <c r="F273" s="58"/>
      <c r="G273" s="69"/>
      <c r="H273" s="69"/>
      <c r="I273" s="69"/>
      <c r="J273" s="69"/>
      <c r="K273" s="69"/>
      <c r="L273" s="69"/>
    </row>
    <row r="274" spans="1:12" x14ac:dyDescent="0.2">
      <c r="A274" s="83"/>
      <c r="B274" s="74"/>
      <c r="C274" s="69"/>
      <c r="D274" s="83"/>
      <c r="E274" s="74"/>
      <c r="F274" s="58"/>
      <c r="G274" s="69"/>
      <c r="H274" s="69"/>
      <c r="I274" s="69"/>
      <c r="J274" s="69"/>
      <c r="K274" s="69"/>
      <c r="L274" s="69"/>
    </row>
    <row r="275" spans="1:12" x14ac:dyDescent="0.2">
      <c r="A275" s="55"/>
      <c r="B275" s="55"/>
      <c r="C275" s="55"/>
      <c r="D275" s="55"/>
      <c r="E275" s="55"/>
      <c r="F275" s="71"/>
      <c r="G275" s="69"/>
      <c r="H275" s="69"/>
      <c r="I275" s="69"/>
      <c r="J275" s="69"/>
      <c r="K275" s="69"/>
      <c r="L275" s="69"/>
    </row>
    <row r="276" spans="1:12" x14ac:dyDescent="0.2">
      <c r="A276" s="77" t="s">
        <v>352</v>
      </c>
      <c r="B276" s="78" t="str">
        <f>B262</f>
        <v>C.C.Firenze A</v>
      </c>
      <c r="C276" s="84"/>
      <c r="D276" s="84"/>
      <c r="E276" s="78" t="str">
        <f>E262</f>
        <v>EUR B</v>
      </c>
      <c r="F276" s="71"/>
      <c r="G276" s="69"/>
      <c r="H276" s="69"/>
      <c r="I276" s="69"/>
      <c r="J276" s="69"/>
      <c r="K276" s="69"/>
      <c r="L276" s="69"/>
    </row>
    <row r="277" spans="1:12" x14ac:dyDescent="0.2">
      <c r="A277" s="56" t="s">
        <v>353</v>
      </c>
      <c r="B277" s="69"/>
      <c r="C277" s="14"/>
      <c r="D277" s="71"/>
      <c r="E277" s="69"/>
      <c r="F277" s="58"/>
      <c r="G277" s="69"/>
      <c r="H277" s="69"/>
      <c r="I277" s="69"/>
      <c r="J277" s="69"/>
      <c r="K277" s="69"/>
      <c r="L277" s="69"/>
    </row>
    <row r="278" spans="1:12" x14ac:dyDescent="0.2">
      <c r="A278" s="56" t="s">
        <v>354</v>
      </c>
      <c r="B278" s="69"/>
      <c r="C278" s="14"/>
      <c r="D278" s="71"/>
      <c r="E278" s="69"/>
      <c r="F278" s="58"/>
      <c r="G278" s="69"/>
      <c r="H278" s="69"/>
      <c r="I278" s="69"/>
      <c r="J278" s="69"/>
      <c r="K278" s="69"/>
      <c r="L278" s="69"/>
    </row>
    <row r="279" spans="1:12" x14ac:dyDescent="0.2">
      <c r="A279" s="56" t="s">
        <v>355</v>
      </c>
      <c r="B279" s="69"/>
      <c r="C279" s="14"/>
      <c r="D279" s="71"/>
      <c r="E279" s="69"/>
      <c r="F279" s="58"/>
      <c r="G279" s="69"/>
      <c r="H279" s="69"/>
      <c r="I279" s="69"/>
      <c r="J279" s="69"/>
      <c r="K279" s="69"/>
      <c r="L279" s="69"/>
    </row>
    <row r="280" spans="1:12" x14ac:dyDescent="0.2">
      <c r="A280" s="56" t="s">
        <v>356</v>
      </c>
      <c r="B280" s="69"/>
      <c r="C280" s="14"/>
      <c r="D280" s="71"/>
      <c r="E280" s="69"/>
      <c r="F280" s="58"/>
      <c r="G280" s="69"/>
      <c r="H280" s="69"/>
      <c r="I280" s="69"/>
      <c r="J280" s="69"/>
      <c r="K280" s="69"/>
      <c r="L280" s="69"/>
    </row>
    <row r="281" spans="1:12" ht="15.75" x14ac:dyDescent="0.25">
      <c r="A281" s="85" t="s">
        <v>357</v>
      </c>
      <c r="B281" s="86">
        <v>5</v>
      </c>
      <c r="C281" s="87"/>
      <c r="D281" s="88"/>
      <c r="E281" s="86">
        <v>1</v>
      </c>
      <c r="F281" s="58"/>
      <c r="G281" s="69"/>
      <c r="H281" s="69"/>
      <c r="I281" s="69"/>
      <c r="J281" s="69"/>
      <c r="K281" s="69"/>
      <c r="L281" s="69"/>
    </row>
    <row r="282" spans="1:12" x14ac:dyDescent="0.2">
      <c r="A282" s="89"/>
      <c r="B282" s="8"/>
      <c r="E282" s="55"/>
      <c r="F282" s="71"/>
      <c r="G282" s="69"/>
      <c r="H282" s="69"/>
      <c r="I282" s="69"/>
      <c r="J282" s="69"/>
      <c r="K282" s="69"/>
      <c r="L282" s="69"/>
    </row>
    <row r="283" spans="1:12" x14ac:dyDescent="0.2">
      <c r="A283" s="56" t="s">
        <v>358</v>
      </c>
      <c r="B283" s="69"/>
      <c r="C283" s="14"/>
      <c r="F283" s="71"/>
      <c r="G283" s="69"/>
      <c r="H283" s="69"/>
      <c r="I283" s="69"/>
      <c r="J283" s="69"/>
      <c r="K283" s="69"/>
      <c r="L283" s="69"/>
    </row>
    <row r="284" spans="1:12" x14ac:dyDescent="0.2">
      <c r="A284" s="55"/>
      <c r="B284" s="55"/>
      <c r="G284" s="55"/>
      <c r="H284" s="55"/>
      <c r="I284" s="55"/>
      <c r="J284" s="55"/>
      <c r="K284" s="55"/>
      <c r="L284" s="55"/>
    </row>
    <row r="285" spans="1:12" x14ac:dyDescent="0.2">
      <c r="A285" s="28" t="s">
        <v>341</v>
      </c>
      <c r="B285" s="3"/>
      <c r="D285" s="28" t="s">
        <v>342</v>
      </c>
      <c r="E285" s="3"/>
      <c r="G285" s="28" t="s">
        <v>359</v>
      </c>
      <c r="H285" s="3"/>
      <c r="K285" s="28" t="s">
        <v>360</v>
      </c>
      <c r="L285" s="3"/>
    </row>
    <row r="286" spans="1:12" x14ac:dyDescent="0.2">
      <c r="B286" s="55"/>
      <c r="E286" s="55"/>
      <c r="H286" s="55"/>
      <c r="L286" s="55"/>
    </row>
    <row r="287" spans="1:12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45" x14ac:dyDescent="0.6">
      <c r="A288" s="170" t="s">
        <v>331</v>
      </c>
      <c r="B288" s="160"/>
      <c r="C288" s="160"/>
      <c r="D288" s="160"/>
      <c r="E288" s="160"/>
      <c r="F288" s="52" t="s">
        <v>332</v>
      </c>
      <c r="G288" s="53"/>
      <c r="H288" s="53"/>
      <c r="I288" s="53"/>
      <c r="J288" s="53"/>
      <c r="K288" s="169" t="s">
        <v>333</v>
      </c>
      <c r="L288" s="160"/>
    </row>
    <row r="289" spans="1:12" x14ac:dyDescent="0.2">
      <c r="A289" s="8"/>
      <c r="B289" s="8"/>
      <c r="C289" s="55"/>
      <c r="D289" s="8"/>
      <c r="E289" s="8"/>
      <c r="F289" s="55"/>
      <c r="G289" s="8"/>
      <c r="H289" s="8"/>
      <c r="I289" s="8"/>
      <c r="J289" s="8"/>
      <c r="K289" s="8"/>
      <c r="L289" s="8"/>
    </row>
    <row r="290" spans="1:12" x14ac:dyDescent="0.2">
      <c r="A290" s="56" t="s">
        <v>19</v>
      </c>
      <c r="B290" s="90">
        <f>B249+4</f>
        <v>32</v>
      </c>
      <c r="C290" s="58"/>
      <c r="D290" s="167" t="s">
        <v>334</v>
      </c>
      <c r="E290" s="168"/>
      <c r="F290" s="60">
        <f>B290</f>
        <v>32</v>
      </c>
      <c r="G290" s="61" t="s">
        <v>335</v>
      </c>
      <c r="H290" s="62" t="str">
        <f>B303</f>
        <v>-</v>
      </c>
      <c r="I290" s="167" t="s">
        <v>336</v>
      </c>
      <c r="J290" s="168"/>
      <c r="K290" s="62" t="str">
        <f>E303</f>
        <v>C.C.Firenze B</v>
      </c>
      <c r="L290" s="61" t="s">
        <v>65</v>
      </c>
    </row>
    <row r="291" spans="1:12" x14ac:dyDescent="0.2">
      <c r="A291" s="56" t="s">
        <v>337</v>
      </c>
      <c r="B291" s="133">
        <f>VLOOKUP(FLOOR(B290/4,1)*4+1,calendario,2)</f>
        <v>0.66666666666666696</v>
      </c>
      <c r="C291" s="58"/>
      <c r="D291" s="162"/>
      <c r="E291" s="163"/>
      <c r="F291" s="58"/>
      <c r="G291" s="69"/>
      <c r="H291" s="69"/>
      <c r="I291" s="69"/>
      <c r="J291" s="69"/>
      <c r="K291" s="69"/>
      <c r="L291" s="69"/>
    </row>
    <row r="292" spans="1:12" x14ac:dyDescent="0.2">
      <c r="A292" s="56" t="s">
        <v>338</v>
      </c>
      <c r="B292" s="70">
        <f>VLOOKUP(B290,calendario,3)</f>
        <v>4</v>
      </c>
      <c r="C292" s="58"/>
      <c r="D292" s="150"/>
      <c r="E292" s="164"/>
      <c r="F292" s="58"/>
      <c r="G292" s="69"/>
      <c r="H292" s="69"/>
      <c r="I292" s="69"/>
      <c r="J292" s="69"/>
      <c r="K292" s="69"/>
      <c r="L292" s="69"/>
    </row>
    <row r="293" spans="1:12" x14ac:dyDescent="0.2">
      <c r="A293" s="56" t="s">
        <v>36</v>
      </c>
      <c r="B293" s="70" t="e">
        <f>VLOOKUP(B303,squadre,2,FALSE)</f>
        <v>#N/A</v>
      </c>
      <c r="C293" s="58"/>
      <c r="D293" s="150"/>
      <c r="E293" s="164"/>
      <c r="F293" s="58"/>
      <c r="G293" s="69"/>
      <c r="H293" s="69"/>
      <c r="I293" s="69"/>
      <c r="J293" s="69"/>
      <c r="K293" s="69"/>
      <c r="L293" s="69"/>
    </row>
    <row r="294" spans="1:12" x14ac:dyDescent="0.2">
      <c r="A294" s="56" t="s">
        <v>340</v>
      </c>
      <c r="B294" s="72">
        <v>42833</v>
      </c>
      <c r="C294" s="58"/>
      <c r="D294" s="150"/>
      <c r="E294" s="164"/>
      <c r="F294" s="58"/>
      <c r="G294" s="69"/>
      <c r="H294" s="69"/>
      <c r="I294" s="69"/>
      <c r="J294" s="69"/>
      <c r="K294" s="69"/>
      <c r="L294" s="69"/>
    </row>
    <row r="295" spans="1:12" x14ac:dyDescent="0.2">
      <c r="A295" s="73"/>
      <c r="B295" s="74"/>
      <c r="C295" s="58"/>
      <c r="D295" s="150"/>
      <c r="E295" s="164"/>
      <c r="F295" s="58"/>
      <c r="G295" s="69"/>
      <c r="H295" s="69"/>
      <c r="I295" s="69"/>
      <c r="J295" s="69"/>
      <c r="K295" s="69"/>
      <c r="L295" s="69"/>
    </row>
    <row r="296" spans="1:12" x14ac:dyDescent="0.2">
      <c r="A296" s="56" t="s">
        <v>341</v>
      </c>
      <c r="B296" s="70" t="str">
        <f>VLOOKUP(B290,calendario,9)</f>
        <v>Bologna U21</v>
      </c>
      <c r="C296" s="58"/>
      <c r="D296" s="150"/>
      <c r="E296" s="164"/>
      <c r="F296" s="58"/>
      <c r="G296" s="69"/>
      <c r="H296" s="69"/>
      <c r="I296" s="69"/>
      <c r="J296" s="69"/>
      <c r="K296" s="69"/>
      <c r="L296" s="69"/>
    </row>
    <row r="297" spans="1:12" x14ac:dyDescent="0.2">
      <c r="A297" s="56" t="s">
        <v>342</v>
      </c>
      <c r="B297" s="74"/>
      <c r="C297" s="58"/>
      <c r="D297" s="150"/>
      <c r="E297" s="164"/>
      <c r="F297" s="58"/>
      <c r="G297" s="69"/>
      <c r="H297" s="69"/>
      <c r="I297" s="69"/>
      <c r="J297" s="69"/>
      <c r="K297" s="69"/>
      <c r="L297" s="69"/>
    </row>
    <row r="298" spans="1:12" x14ac:dyDescent="0.2">
      <c r="A298" s="73"/>
      <c r="B298" s="74"/>
      <c r="C298" s="58"/>
      <c r="D298" s="150"/>
      <c r="E298" s="164"/>
      <c r="F298" s="58"/>
      <c r="G298" s="69"/>
      <c r="H298" s="69"/>
      <c r="I298" s="69"/>
      <c r="J298" s="69"/>
      <c r="K298" s="69"/>
      <c r="L298" s="69"/>
    </row>
    <row r="299" spans="1:12" x14ac:dyDescent="0.2">
      <c r="A299" s="56" t="s">
        <v>343</v>
      </c>
      <c r="B299" s="74"/>
      <c r="C299" s="58"/>
      <c r="D299" s="150"/>
      <c r="E299" s="164"/>
      <c r="F299" s="58"/>
      <c r="G299" s="69"/>
      <c r="H299" s="69"/>
      <c r="I299" s="69"/>
      <c r="J299" s="69"/>
      <c r="K299" s="69"/>
      <c r="L299" s="69"/>
    </row>
    <row r="300" spans="1:12" x14ac:dyDescent="0.2">
      <c r="A300" s="56" t="s">
        <v>344</v>
      </c>
      <c r="B300" s="74"/>
      <c r="C300" s="58"/>
      <c r="D300" s="150"/>
      <c r="E300" s="164"/>
      <c r="F300" s="58"/>
      <c r="G300" s="69"/>
      <c r="H300" s="69"/>
      <c r="I300" s="69"/>
      <c r="J300" s="69"/>
      <c r="K300" s="69"/>
      <c r="L300" s="69"/>
    </row>
    <row r="301" spans="1:12" x14ac:dyDescent="0.2">
      <c r="A301" s="56" t="s">
        <v>345</v>
      </c>
      <c r="B301" s="74"/>
      <c r="C301" s="58"/>
      <c r="D301" s="165"/>
      <c r="E301" s="166"/>
      <c r="F301" s="58"/>
      <c r="G301" s="69"/>
      <c r="H301" s="69"/>
      <c r="I301" s="69"/>
      <c r="J301" s="69"/>
      <c r="K301" s="69"/>
      <c r="L301" s="69"/>
    </row>
    <row r="302" spans="1:12" x14ac:dyDescent="0.2">
      <c r="A302" s="55"/>
      <c r="B302" s="55"/>
      <c r="D302" s="55"/>
      <c r="E302" s="55"/>
      <c r="F302" s="71"/>
      <c r="G302" s="69"/>
      <c r="H302" s="69"/>
      <c r="I302" s="69"/>
      <c r="J302" s="69"/>
      <c r="K302" s="69"/>
      <c r="L302" s="69"/>
    </row>
    <row r="303" spans="1:12" x14ac:dyDescent="0.2">
      <c r="A303" s="77" t="s">
        <v>346</v>
      </c>
      <c r="B303" s="78" t="str">
        <f>VLOOKUP(B290,calendario,5)</f>
        <v>-</v>
      </c>
      <c r="C303" s="79"/>
      <c r="D303" s="77" t="s">
        <v>347</v>
      </c>
      <c r="E303" s="78" t="str">
        <f>VLOOKUP(B290,calendario,6)</f>
        <v>C.C.Firenze B</v>
      </c>
      <c r="F303" s="6"/>
      <c r="G303" s="69"/>
      <c r="H303" s="69"/>
      <c r="I303" s="69"/>
      <c r="J303" s="69"/>
      <c r="K303" s="69"/>
      <c r="L303" s="69"/>
    </row>
    <row r="304" spans="1:12" x14ac:dyDescent="0.2">
      <c r="A304" s="56" t="s">
        <v>348</v>
      </c>
      <c r="B304" s="56" t="s">
        <v>349</v>
      </c>
      <c r="C304" s="73"/>
      <c r="D304" s="56" t="s">
        <v>348</v>
      </c>
      <c r="E304" s="56" t="s">
        <v>349</v>
      </c>
      <c r="F304" s="80"/>
      <c r="G304" s="69"/>
      <c r="H304" s="69"/>
      <c r="I304" s="69"/>
      <c r="J304" s="69"/>
      <c r="K304" s="69"/>
      <c r="L304" s="69"/>
    </row>
    <row r="305" spans="1:12" x14ac:dyDescent="0.2">
      <c r="A305" s="81" t="e">
        <f>VLOOKUP(B303,squadre,3,FALSE)</f>
        <v>#N/A</v>
      </c>
      <c r="B305" s="70" t="e">
        <f>VLOOKUP(B303,squadre,4,FALSE)</f>
        <v>#N/A</v>
      </c>
      <c r="C305" s="69"/>
      <c r="D305" s="81">
        <f>VLOOKUP(E303,squadre,3,FALSE)</f>
        <v>1</v>
      </c>
      <c r="E305" s="70" t="str">
        <f>VLOOKUP(E303,squadre,4,FALSE)</f>
        <v>Filippo Galantini</v>
      </c>
      <c r="F305" s="58"/>
      <c r="G305" s="69"/>
      <c r="H305" s="69"/>
      <c r="I305" s="69"/>
      <c r="J305" s="69"/>
      <c r="K305" s="69"/>
      <c r="L305" s="69"/>
    </row>
    <row r="306" spans="1:12" x14ac:dyDescent="0.2">
      <c r="A306" s="81" t="e">
        <f>VLOOKUP(B303,squadre,5,FALSE)</f>
        <v>#N/A</v>
      </c>
      <c r="B306" s="70" t="e">
        <f>VLOOKUP(B303,squadre,6,FALSE)</f>
        <v>#N/A</v>
      </c>
      <c r="C306" s="69"/>
      <c r="D306" s="81">
        <f>VLOOKUP(E303,squadre,5,FALSE)</f>
        <v>2</v>
      </c>
      <c r="E306" s="70" t="str">
        <f>VLOOKUP(E303,squadre,6,FALSE)</f>
        <v>Teotini</v>
      </c>
      <c r="F306" s="58"/>
      <c r="G306" s="69"/>
      <c r="H306" s="69"/>
      <c r="I306" s="69"/>
      <c r="J306" s="69"/>
      <c r="K306" s="69"/>
      <c r="L306" s="69"/>
    </row>
    <row r="307" spans="1:12" x14ac:dyDescent="0.2">
      <c r="A307" s="81" t="e">
        <f>VLOOKUP(B303,squadre,7,FALSE)</f>
        <v>#N/A</v>
      </c>
      <c r="B307" s="70" t="e">
        <f>VLOOKUP(B303,squadre,8,FALSE)</f>
        <v>#N/A</v>
      </c>
      <c r="C307" s="69"/>
      <c r="D307" s="81">
        <f>VLOOKUP(E303,squadre,7,FALSE)</f>
        <v>3</v>
      </c>
      <c r="E307" s="70" t="str">
        <f>VLOOKUP(E303,squadre,8,FALSE)</f>
        <v>Di Maggio</v>
      </c>
      <c r="F307" s="58"/>
      <c r="G307" s="69"/>
      <c r="H307" s="69"/>
      <c r="I307" s="69"/>
      <c r="J307" s="69"/>
      <c r="K307" s="69"/>
      <c r="L307" s="69"/>
    </row>
    <row r="308" spans="1:12" x14ac:dyDescent="0.2">
      <c r="A308" s="81" t="e">
        <f>VLOOKUP(B303,squadre,9,FALSE)</f>
        <v>#N/A</v>
      </c>
      <c r="B308" s="70" t="e">
        <f>VLOOKUP(B303,squadre,10,FALSE)</f>
        <v>#N/A</v>
      </c>
      <c r="C308" s="69"/>
      <c r="D308" s="81">
        <f>VLOOKUP(E303,squadre,9,FALSE)</f>
        <v>4</v>
      </c>
      <c r="E308" s="70" t="str">
        <f>VLOOKUP(E303,squadre,10,FALSE)</f>
        <v>Dell'Omo</v>
      </c>
      <c r="F308" s="58"/>
      <c r="G308" s="69"/>
      <c r="H308" s="69"/>
      <c r="I308" s="69"/>
      <c r="J308" s="69"/>
      <c r="K308" s="69"/>
      <c r="L308" s="69"/>
    </row>
    <row r="309" spans="1:12" x14ac:dyDescent="0.2">
      <c r="A309" s="81" t="e">
        <f>VLOOKUP(B303,squadre,11,FALSE)</f>
        <v>#N/A</v>
      </c>
      <c r="B309" s="70" t="e">
        <f>VLOOKUP(B303,squadre,12,FALSE)</f>
        <v>#N/A</v>
      </c>
      <c r="C309" s="69"/>
      <c r="D309" s="81">
        <f>VLOOKUP(E303,squadre,11,FALSE)</f>
        <v>5</v>
      </c>
      <c r="E309" s="70" t="str">
        <f>VLOOKUP(E303,squadre,12,FALSE)</f>
        <v>Toccafondi</v>
      </c>
      <c r="F309" s="58"/>
      <c r="G309" s="69"/>
      <c r="H309" s="69"/>
      <c r="I309" s="69"/>
      <c r="J309" s="69"/>
      <c r="K309" s="69"/>
      <c r="L309" s="69"/>
    </row>
    <row r="310" spans="1:12" x14ac:dyDescent="0.2">
      <c r="A310" s="81" t="e">
        <f>VLOOKUP(B303,squadre,13,FALSE)</f>
        <v>#N/A</v>
      </c>
      <c r="B310" s="70" t="e">
        <f>VLOOKUP(B303,squadre,14,FALSE)</f>
        <v>#N/A</v>
      </c>
      <c r="C310" s="69"/>
      <c r="D310" s="81">
        <f>VLOOKUP(E303,squadre,13,FALSE)</f>
        <v>7</v>
      </c>
      <c r="E310" s="70" t="str">
        <f>VLOOKUP(E303,squadre,14,FALSE)</f>
        <v>Bini</v>
      </c>
      <c r="F310" s="58"/>
      <c r="G310" s="69"/>
      <c r="H310" s="69"/>
      <c r="I310" s="69"/>
      <c r="J310" s="69"/>
      <c r="K310" s="69"/>
      <c r="L310" s="69"/>
    </row>
    <row r="311" spans="1:12" x14ac:dyDescent="0.2">
      <c r="A311" s="81" t="e">
        <f>VLOOKUP(B303,squadre,15,FALSE)</f>
        <v>#N/A</v>
      </c>
      <c r="B311" s="70" t="e">
        <f>VLOOKUP(B303,squadre,16,FALSE)</f>
        <v>#N/A</v>
      </c>
      <c r="C311" s="69"/>
      <c r="D311" s="81">
        <f>VLOOKUP(E303,squadre,15,FALSE)</f>
        <v>8</v>
      </c>
      <c r="E311" s="70" t="str">
        <f>VLOOKUP(E303,squadre,16,FALSE)</f>
        <v>Cappelli</v>
      </c>
      <c r="F311" s="58"/>
      <c r="G311" s="69"/>
      <c r="H311" s="69"/>
      <c r="I311" s="69"/>
      <c r="J311" s="69"/>
      <c r="K311" s="69"/>
      <c r="L311" s="69"/>
    </row>
    <row r="312" spans="1:12" x14ac:dyDescent="0.2">
      <c r="A312" s="81" t="e">
        <f>VLOOKUP(B303,squadre,17,FALSE)</f>
        <v>#N/A</v>
      </c>
      <c r="B312" s="70" t="e">
        <f>VLOOKUP(B303,squadre,18,FALSE)</f>
        <v>#N/A</v>
      </c>
      <c r="C312" s="69"/>
      <c r="D312" s="81">
        <f>VLOOKUP(E303,squadre,17,FALSE)</f>
        <v>9</v>
      </c>
      <c r="E312" s="70" t="str">
        <f>VLOOKUP(E303,squadre,18,FALSE)</f>
        <v>Lapini</v>
      </c>
      <c r="F312" s="58"/>
      <c r="G312" s="69"/>
      <c r="H312" s="69"/>
      <c r="I312" s="69"/>
      <c r="J312" s="69"/>
      <c r="K312" s="69"/>
      <c r="L312" s="69"/>
    </row>
    <row r="313" spans="1:12" x14ac:dyDescent="0.2">
      <c r="A313" s="81" t="e">
        <f>VLOOKUP(B303,squadre,19,FALSE)</f>
        <v>#N/A</v>
      </c>
      <c r="B313" s="70" t="e">
        <f>VLOOKUP(B303,squadre,20,FALSE)</f>
        <v>#N/A</v>
      </c>
      <c r="C313" s="69"/>
      <c r="D313" s="81">
        <f>VLOOKUP(E303,squadre,19,FALSE)</f>
        <v>0</v>
      </c>
      <c r="E313" s="70">
        <f>VLOOKUP(E303,squadre,20,FALSE)</f>
        <v>0</v>
      </c>
      <c r="F313" s="58"/>
      <c r="G313" s="69"/>
      <c r="H313" s="69"/>
      <c r="I313" s="69"/>
      <c r="J313" s="69"/>
      <c r="K313" s="69"/>
      <c r="L313" s="69"/>
    </row>
    <row r="314" spans="1:12" x14ac:dyDescent="0.2">
      <c r="A314" s="81" t="e">
        <f>VLOOKUP(B303,squadre,21,FALSE)</f>
        <v>#N/A</v>
      </c>
      <c r="B314" s="70" t="e">
        <f>VLOOKUP(B303,squadre,22,FALSE)</f>
        <v>#N/A</v>
      </c>
      <c r="C314" s="69"/>
      <c r="D314" s="81">
        <f>VLOOKUP(E303,squadre,21,FALSE)</f>
        <v>0</v>
      </c>
      <c r="E314" s="70">
        <f>VLOOKUP(E303,squadre,22,FALSE)</f>
        <v>0</v>
      </c>
      <c r="F314" s="58"/>
      <c r="G314" s="69"/>
      <c r="H314" s="69"/>
      <c r="I314" s="69"/>
      <c r="J314" s="69"/>
      <c r="K314" s="69"/>
      <c r="L314" s="69"/>
    </row>
    <row r="315" spans="1:12" x14ac:dyDescent="0.2">
      <c r="A315" s="83"/>
      <c r="B315" s="74"/>
      <c r="C315" s="69"/>
      <c r="D315" s="83"/>
      <c r="E315" s="74"/>
      <c r="F315" s="58"/>
      <c r="G315" s="69"/>
      <c r="H315" s="69"/>
      <c r="I315" s="69"/>
      <c r="J315" s="69"/>
      <c r="K315" s="69"/>
      <c r="L315" s="69"/>
    </row>
    <row r="316" spans="1:12" x14ac:dyDescent="0.2">
      <c r="A316" s="55"/>
      <c r="B316" s="55"/>
      <c r="C316" s="55"/>
      <c r="D316" s="55"/>
      <c r="E316" s="55"/>
      <c r="F316" s="71"/>
      <c r="G316" s="69"/>
      <c r="H316" s="69"/>
      <c r="I316" s="69"/>
      <c r="J316" s="69"/>
      <c r="K316" s="69"/>
      <c r="L316" s="69"/>
    </row>
    <row r="317" spans="1:12" x14ac:dyDescent="0.2">
      <c r="A317" s="77" t="s">
        <v>352</v>
      </c>
      <c r="B317" s="78" t="str">
        <f>B303</f>
        <v>-</v>
      </c>
      <c r="C317" s="84"/>
      <c r="D317" s="84"/>
      <c r="E317" s="78" t="str">
        <f>E303</f>
        <v>C.C.Firenze B</v>
      </c>
      <c r="F317" s="71"/>
      <c r="G317" s="69"/>
      <c r="H317" s="69"/>
      <c r="I317" s="69"/>
      <c r="J317" s="69"/>
      <c r="K317" s="69"/>
      <c r="L317" s="69"/>
    </row>
    <row r="318" spans="1:12" x14ac:dyDescent="0.2">
      <c r="A318" s="56" t="s">
        <v>353</v>
      </c>
      <c r="B318" s="69"/>
      <c r="C318" s="14"/>
      <c r="D318" s="71"/>
      <c r="E318" s="69"/>
      <c r="F318" s="58"/>
      <c r="G318" s="69"/>
      <c r="H318" s="69"/>
      <c r="I318" s="69"/>
      <c r="J318" s="69"/>
      <c r="K318" s="69"/>
      <c r="L318" s="69"/>
    </row>
    <row r="319" spans="1:12" x14ac:dyDescent="0.2">
      <c r="A319" s="56" t="s">
        <v>354</v>
      </c>
      <c r="B319" s="69"/>
      <c r="C319" s="14"/>
      <c r="D319" s="71"/>
      <c r="E319" s="69"/>
      <c r="F319" s="58"/>
      <c r="G319" s="69"/>
      <c r="H319" s="69"/>
      <c r="I319" s="69"/>
      <c r="J319" s="69"/>
      <c r="K319" s="69"/>
      <c r="L319" s="69"/>
    </row>
    <row r="320" spans="1:12" x14ac:dyDescent="0.2">
      <c r="A320" s="56" t="s">
        <v>355</v>
      </c>
      <c r="B320" s="69"/>
      <c r="C320" s="14"/>
      <c r="D320" s="71"/>
      <c r="E320" s="69"/>
      <c r="F320" s="58"/>
      <c r="G320" s="69"/>
      <c r="H320" s="69"/>
      <c r="I320" s="69"/>
      <c r="J320" s="69"/>
      <c r="K320" s="69"/>
      <c r="L320" s="69"/>
    </row>
    <row r="321" spans="1:12" x14ac:dyDescent="0.2">
      <c r="A321" s="56" t="s">
        <v>356</v>
      </c>
      <c r="B321" s="69"/>
      <c r="C321" s="14"/>
      <c r="D321" s="71"/>
      <c r="E321" s="69"/>
      <c r="F321" s="58"/>
      <c r="G321" s="69"/>
      <c r="H321" s="69"/>
      <c r="I321" s="69"/>
      <c r="J321" s="69"/>
      <c r="K321" s="69"/>
      <c r="L321" s="69"/>
    </row>
    <row r="322" spans="1:12" ht="15.75" x14ac:dyDescent="0.25">
      <c r="A322" s="85" t="s">
        <v>357</v>
      </c>
      <c r="B322" s="143"/>
      <c r="C322" s="87"/>
      <c r="D322" s="88"/>
      <c r="E322" s="143"/>
      <c r="F322" s="58"/>
      <c r="G322" s="69"/>
      <c r="H322" s="69"/>
      <c r="I322" s="69"/>
      <c r="J322" s="69"/>
      <c r="K322" s="69"/>
      <c r="L322" s="69"/>
    </row>
    <row r="323" spans="1:12" x14ac:dyDescent="0.2">
      <c r="A323" s="89"/>
      <c r="B323" s="8"/>
      <c r="E323" s="55"/>
      <c r="F323" s="71"/>
      <c r="G323" s="69"/>
      <c r="H323" s="69"/>
      <c r="I323" s="69"/>
      <c r="J323" s="69"/>
      <c r="K323" s="69"/>
      <c r="L323" s="69"/>
    </row>
    <row r="324" spans="1:12" x14ac:dyDescent="0.2">
      <c r="A324" s="56" t="s">
        <v>358</v>
      </c>
      <c r="B324" s="69"/>
      <c r="C324" s="14"/>
      <c r="F324" s="71"/>
      <c r="G324" s="69"/>
      <c r="H324" s="69"/>
      <c r="I324" s="69"/>
      <c r="J324" s="69"/>
      <c r="K324" s="69"/>
      <c r="L324" s="69"/>
    </row>
    <row r="325" spans="1:12" x14ac:dyDescent="0.2">
      <c r="A325" s="55"/>
      <c r="B325" s="55"/>
      <c r="G325" s="55"/>
      <c r="H325" s="55"/>
      <c r="I325" s="55"/>
      <c r="J325" s="55"/>
      <c r="K325" s="55"/>
      <c r="L325" s="55"/>
    </row>
    <row r="326" spans="1:12" x14ac:dyDescent="0.2">
      <c r="A326" s="28" t="s">
        <v>341</v>
      </c>
      <c r="B326" s="3"/>
      <c r="D326" s="28" t="s">
        <v>342</v>
      </c>
      <c r="E326" s="3"/>
      <c r="G326" s="28" t="s">
        <v>359</v>
      </c>
      <c r="H326" s="3"/>
      <c r="K326" s="28" t="s">
        <v>360</v>
      </c>
      <c r="L326" s="3"/>
    </row>
    <row r="327" spans="1:12" x14ac:dyDescent="0.2">
      <c r="B327" s="55"/>
      <c r="E327" s="55"/>
      <c r="H327" s="55"/>
      <c r="L327" s="55"/>
    </row>
    <row r="328" spans="1:12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45" x14ac:dyDescent="0.6">
      <c r="A329" s="170" t="s">
        <v>331</v>
      </c>
      <c r="B329" s="160"/>
      <c r="C329" s="160"/>
      <c r="D329" s="160"/>
      <c r="E329" s="160"/>
      <c r="F329" s="52" t="s">
        <v>332</v>
      </c>
      <c r="G329" s="53"/>
      <c r="H329" s="53"/>
      <c r="I329" s="53"/>
      <c r="J329" s="53"/>
      <c r="K329" s="169" t="s">
        <v>333</v>
      </c>
      <c r="L329" s="160"/>
    </row>
    <row r="330" spans="1:12" x14ac:dyDescent="0.2">
      <c r="A330" s="8"/>
      <c r="B330" s="8"/>
      <c r="C330" s="55"/>
      <c r="D330" s="8"/>
      <c r="E330" s="8"/>
      <c r="F330" s="55"/>
      <c r="G330" s="8"/>
      <c r="H330" s="8"/>
      <c r="I330" s="8"/>
      <c r="J330" s="8"/>
      <c r="K330" s="8"/>
      <c r="L330" s="8"/>
    </row>
    <row r="331" spans="1:12" x14ac:dyDescent="0.2">
      <c r="A331" s="56" t="s">
        <v>19</v>
      </c>
      <c r="B331" s="90">
        <f>B290+4</f>
        <v>36</v>
      </c>
      <c r="C331" s="58"/>
      <c r="D331" s="167" t="s">
        <v>334</v>
      </c>
      <c r="E331" s="168"/>
      <c r="F331" s="60">
        <f>B331</f>
        <v>36</v>
      </c>
      <c r="G331" s="61" t="s">
        <v>335</v>
      </c>
      <c r="H331" s="62">
        <f>B344</f>
        <v>0</v>
      </c>
      <c r="I331" s="167" t="s">
        <v>336</v>
      </c>
      <c r="J331" s="168"/>
      <c r="K331" s="62">
        <f>E344</f>
        <v>0</v>
      </c>
      <c r="L331" s="61" t="s">
        <v>65</v>
      </c>
    </row>
    <row r="332" spans="1:12" x14ac:dyDescent="0.2">
      <c r="A332" s="56" t="s">
        <v>337</v>
      </c>
      <c r="B332" s="133">
        <f>VLOOKUP(FLOOR(B331/4,1)*4+1,calendario,2)</f>
        <v>0.68750000000000033</v>
      </c>
      <c r="C332" s="58"/>
      <c r="D332" s="162"/>
      <c r="E332" s="163"/>
      <c r="F332" s="58"/>
      <c r="G332" s="69"/>
      <c r="H332" s="69"/>
      <c r="I332" s="69"/>
      <c r="J332" s="69"/>
      <c r="K332" s="69"/>
      <c r="L332" s="69"/>
    </row>
    <row r="333" spans="1:12" x14ac:dyDescent="0.2">
      <c r="A333" s="56" t="s">
        <v>338</v>
      </c>
      <c r="B333" s="70">
        <f>VLOOKUP(B331,calendario,3)</f>
        <v>4</v>
      </c>
      <c r="C333" s="58"/>
      <c r="D333" s="150"/>
      <c r="E333" s="164"/>
      <c r="F333" s="58"/>
      <c r="G333" s="69"/>
      <c r="H333" s="69"/>
      <c r="I333" s="69"/>
      <c r="J333" s="69"/>
      <c r="K333" s="69"/>
      <c r="L333" s="69"/>
    </row>
    <row r="334" spans="1:12" x14ac:dyDescent="0.2">
      <c r="A334" s="56" t="s">
        <v>36</v>
      </c>
      <c r="B334" s="70" t="e">
        <f>VLOOKUP(B344,squadre,2,FALSE)</f>
        <v>#N/A</v>
      </c>
      <c r="C334" s="58"/>
      <c r="D334" s="150"/>
      <c r="E334" s="164"/>
      <c r="F334" s="58"/>
      <c r="G334" s="69"/>
      <c r="H334" s="69"/>
      <c r="I334" s="69"/>
      <c r="J334" s="69"/>
      <c r="K334" s="69"/>
      <c r="L334" s="69"/>
    </row>
    <row r="335" spans="1:12" x14ac:dyDescent="0.2">
      <c r="A335" s="56" t="s">
        <v>340</v>
      </c>
      <c r="B335" s="72">
        <v>42833</v>
      </c>
      <c r="C335" s="58"/>
      <c r="D335" s="150"/>
      <c r="E335" s="164"/>
      <c r="F335" s="58"/>
      <c r="G335" s="69"/>
      <c r="H335" s="69"/>
      <c r="I335" s="69"/>
      <c r="J335" s="69"/>
      <c r="K335" s="69"/>
      <c r="L335" s="69"/>
    </row>
    <row r="336" spans="1:12" x14ac:dyDescent="0.2">
      <c r="A336" s="73"/>
      <c r="B336" s="74"/>
      <c r="C336" s="58"/>
      <c r="D336" s="150"/>
      <c r="E336" s="164"/>
      <c r="F336" s="58"/>
      <c r="G336" s="69"/>
      <c r="H336" s="69"/>
      <c r="I336" s="69"/>
      <c r="J336" s="69"/>
      <c r="K336" s="69"/>
      <c r="L336" s="69"/>
    </row>
    <row r="337" spans="1:12" x14ac:dyDescent="0.2">
      <c r="A337" s="56" t="s">
        <v>341</v>
      </c>
      <c r="B337" s="70">
        <f>VLOOKUP(B331,calendario,9)</f>
        <v>0</v>
      </c>
      <c r="C337" s="58"/>
      <c r="D337" s="150"/>
      <c r="E337" s="164"/>
      <c r="F337" s="58"/>
      <c r="G337" s="69"/>
      <c r="H337" s="69"/>
      <c r="I337" s="69"/>
      <c r="J337" s="69"/>
      <c r="K337" s="69"/>
      <c r="L337" s="69"/>
    </row>
    <row r="338" spans="1:12" x14ac:dyDescent="0.2">
      <c r="A338" s="56" t="s">
        <v>342</v>
      </c>
      <c r="B338" s="74"/>
      <c r="C338" s="58"/>
      <c r="D338" s="150"/>
      <c r="E338" s="164"/>
      <c r="F338" s="58"/>
      <c r="G338" s="69"/>
      <c r="H338" s="69"/>
      <c r="I338" s="69"/>
      <c r="J338" s="69"/>
      <c r="K338" s="69"/>
      <c r="L338" s="69"/>
    </row>
    <row r="339" spans="1:12" x14ac:dyDescent="0.2">
      <c r="A339" s="73"/>
      <c r="B339" s="74"/>
      <c r="C339" s="58"/>
      <c r="D339" s="150"/>
      <c r="E339" s="164"/>
      <c r="F339" s="58"/>
      <c r="G339" s="69"/>
      <c r="H339" s="69"/>
      <c r="I339" s="69"/>
      <c r="J339" s="69"/>
      <c r="K339" s="69"/>
      <c r="L339" s="69"/>
    </row>
    <row r="340" spans="1:12" x14ac:dyDescent="0.2">
      <c r="A340" s="56" t="s">
        <v>343</v>
      </c>
      <c r="B340" s="74"/>
      <c r="C340" s="58"/>
      <c r="D340" s="150"/>
      <c r="E340" s="164"/>
      <c r="F340" s="58"/>
      <c r="G340" s="69"/>
      <c r="H340" s="69"/>
      <c r="I340" s="69"/>
      <c r="J340" s="69"/>
      <c r="K340" s="69"/>
      <c r="L340" s="69"/>
    </row>
    <row r="341" spans="1:12" x14ac:dyDescent="0.2">
      <c r="A341" s="56" t="s">
        <v>344</v>
      </c>
      <c r="B341" s="74"/>
      <c r="C341" s="58"/>
      <c r="D341" s="150"/>
      <c r="E341" s="164"/>
      <c r="F341" s="58"/>
      <c r="G341" s="69"/>
      <c r="H341" s="69"/>
      <c r="I341" s="69"/>
      <c r="J341" s="69"/>
      <c r="K341" s="69"/>
      <c r="L341" s="69"/>
    </row>
    <row r="342" spans="1:12" x14ac:dyDescent="0.2">
      <c r="A342" s="56" t="s">
        <v>345</v>
      </c>
      <c r="B342" s="74"/>
      <c r="C342" s="58"/>
      <c r="D342" s="165"/>
      <c r="E342" s="166"/>
      <c r="F342" s="58"/>
      <c r="G342" s="69"/>
      <c r="H342" s="69"/>
      <c r="I342" s="69"/>
      <c r="J342" s="69"/>
      <c r="K342" s="69"/>
      <c r="L342" s="69"/>
    </row>
    <row r="343" spans="1:12" x14ac:dyDescent="0.2">
      <c r="A343" s="55"/>
      <c r="B343" s="55"/>
      <c r="D343" s="55"/>
      <c r="E343" s="55"/>
      <c r="F343" s="71"/>
      <c r="G343" s="69"/>
      <c r="H343" s="69"/>
      <c r="I343" s="69"/>
      <c r="J343" s="69"/>
      <c r="K343" s="69"/>
      <c r="L343" s="69"/>
    </row>
    <row r="344" spans="1:12" x14ac:dyDescent="0.2">
      <c r="A344" s="77" t="s">
        <v>346</v>
      </c>
      <c r="B344" s="78">
        <f>VLOOKUP(B331,calendario,5)</f>
        <v>0</v>
      </c>
      <c r="C344" s="79"/>
      <c r="D344" s="77" t="s">
        <v>347</v>
      </c>
      <c r="E344" s="78">
        <f>VLOOKUP(B331,calendario,6)</f>
        <v>0</v>
      </c>
      <c r="F344" s="6"/>
      <c r="G344" s="69"/>
      <c r="H344" s="69"/>
      <c r="I344" s="69"/>
      <c r="J344" s="69"/>
      <c r="K344" s="69"/>
      <c r="L344" s="69"/>
    </row>
    <row r="345" spans="1:12" x14ac:dyDescent="0.2">
      <c r="A345" s="56" t="s">
        <v>348</v>
      </c>
      <c r="B345" s="56" t="s">
        <v>349</v>
      </c>
      <c r="C345" s="73"/>
      <c r="D345" s="56" t="s">
        <v>348</v>
      </c>
      <c r="E345" s="56" t="s">
        <v>349</v>
      </c>
      <c r="F345" s="80"/>
      <c r="G345" s="69"/>
      <c r="H345" s="69"/>
      <c r="I345" s="69"/>
      <c r="J345" s="69"/>
      <c r="K345" s="69"/>
      <c r="L345" s="69"/>
    </row>
    <row r="346" spans="1:12" x14ac:dyDescent="0.2">
      <c r="A346" s="81" t="e">
        <f>VLOOKUP(B344,squadre,3,FALSE)</f>
        <v>#N/A</v>
      </c>
      <c r="B346" s="70" t="e">
        <f>VLOOKUP(B344,squadre,4,FALSE)</f>
        <v>#N/A</v>
      </c>
      <c r="C346" s="69"/>
      <c r="D346" s="81" t="e">
        <f>VLOOKUP(E344,squadre,3,FALSE)</f>
        <v>#N/A</v>
      </c>
      <c r="E346" s="70" t="e">
        <f>VLOOKUP(E344,squadre,4,FALSE)</f>
        <v>#N/A</v>
      </c>
      <c r="F346" s="58"/>
      <c r="G346" s="69"/>
      <c r="H346" s="69"/>
      <c r="I346" s="69"/>
      <c r="J346" s="69"/>
      <c r="K346" s="69"/>
      <c r="L346" s="69"/>
    </row>
    <row r="347" spans="1:12" x14ac:dyDescent="0.2">
      <c r="A347" s="81" t="e">
        <f>VLOOKUP(B344,squadre,5,FALSE)</f>
        <v>#N/A</v>
      </c>
      <c r="B347" s="70" t="e">
        <f>VLOOKUP(B344,squadre,6,FALSE)</f>
        <v>#N/A</v>
      </c>
      <c r="C347" s="69"/>
      <c r="D347" s="81" t="e">
        <f>VLOOKUP(E344,squadre,5,FALSE)</f>
        <v>#N/A</v>
      </c>
      <c r="E347" s="70" t="e">
        <f>VLOOKUP(E344,squadre,6,FALSE)</f>
        <v>#N/A</v>
      </c>
      <c r="F347" s="58"/>
      <c r="G347" s="69"/>
      <c r="H347" s="69"/>
      <c r="I347" s="69"/>
      <c r="J347" s="69"/>
      <c r="K347" s="69"/>
      <c r="L347" s="69"/>
    </row>
    <row r="348" spans="1:12" x14ac:dyDescent="0.2">
      <c r="A348" s="81" t="e">
        <f>VLOOKUP(B344,squadre,7,FALSE)</f>
        <v>#N/A</v>
      </c>
      <c r="B348" s="70" t="e">
        <f>VLOOKUP(B344,squadre,8,FALSE)</f>
        <v>#N/A</v>
      </c>
      <c r="C348" s="69"/>
      <c r="D348" s="81" t="e">
        <f>VLOOKUP(E344,squadre,7,FALSE)</f>
        <v>#N/A</v>
      </c>
      <c r="E348" s="70" t="e">
        <f>VLOOKUP(E344,squadre,8,FALSE)</f>
        <v>#N/A</v>
      </c>
      <c r="F348" s="58"/>
      <c r="G348" s="69"/>
      <c r="H348" s="69"/>
      <c r="I348" s="69"/>
      <c r="J348" s="69"/>
      <c r="K348" s="69"/>
      <c r="L348" s="69"/>
    </row>
    <row r="349" spans="1:12" x14ac:dyDescent="0.2">
      <c r="A349" s="81" t="e">
        <f>VLOOKUP(B344,squadre,9,FALSE)</f>
        <v>#N/A</v>
      </c>
      <c r="B349" s="70" t="e">
        <f>VLOOKUP(B344,squadre,10,FALSE)</f>
        <v>#N/A</v>
      </c>
      <c r="C349" s="69"/>
      <c r="D349" s="81" t="e">
        <f>VLOOKUP(E344,squadre,9,FALSE)</f>
        <v>#N/A</v>
      </c>
      <c r="E349" s="70" t="e">
        <f>VLOOKUP(E344,squadre,10,FALSE)</f>
        <v>#N/A</v>
      </c>
      <c r="F349" s="58"/>
      <c r="G349" s="69"/>
      <c r="H349" s="69"/>
      <c r="I349" s="69"/>
      <c r="J349" s="69"/>
      <c r="K349" s="69"/>
      <c r="L349" s="69"/>
    </row>
    <row r="350" spans="1:12" x14ac:dyDescent="0.2">
      <c r="A350" s="81" t="e">
        <f>VLOOKUP(B344,squadre,11,FALSE)</f>
        <v>#N/A</v>
      </c>
      <c r="B350" s="70" t="e">
        <f>VLOOKUP(B344,squadre,12,FALSE)</f>
        <v>#N/A</v>
      </c>
      <c r="C350" s="69"/>
      <c r="D350" s="81" t="e">
        <f>VLOOKUP(E344,squadre,11,FALSE)</f>
        <v>#N/A</v>
      </c>
      <c r="E350" s="70" t="e">
        <f>VLOOKUP(E344,squadre,12,FALSE)</f>
        <v>#N/A</v>
      </c>
      <c r="F350" s="58"/>
      <c r="G350" s="69"/>
      <c r="H350" s="69"/>
      <c r="I350" s="69"/>
      <c r="J350" s="69"/>
      <c r="K350" s="69"/>
      <c r="L350" s="69"/>
    </row>
    <row r="351" spans="1:12" x14ac:dyDescent="0.2">
      <c r="A351" s="81" t="e">
        <f>VLOOKUP(B344,squadre,13,FALSE)</f>
        <v>#N/A</v>
      </c>
      <c r="B351" s="70" t="e">
        <f>VLOOKUP(B344,squadre,14,FALSE)</f>
        <v>#N/A</v>
      </c>
      <c r="C351" s="69"/>
      <c r="D351" s="81" t="e">
        <f>VLOOKUP(E344,squadre,13,FALSE)</f>
        <v>#N/A</v>
      </c>
      <c r="E351" s="70" t="e">
        <f>VLOOKUP(E344,squadre,14,FALSE)</f>
        <v>#N/A</v>
      </c>
      <c r="F351" s="58"/>
      <c r="G351" s="69"/>
      <c r="H351" s="69"/>
      <c r="I351" s="69"/>
      <c r="J351" s="69"/>
      <c r="K351" s="69"/>
      <c r="L351" s="69"/>
    </row>
    <row r="352" spans="1:12" x14ac:dyDescent="0.2">
      <c r="A352" s="81" t="e">
        <f>VLOOKUP(B344,squadre,15,FALSE)</f>
        <v>#N/A</v>
      </c>
      <c r="B352" s="70" t="e">
        <f>VLOOKUP(B344,squadre,16,FALSE)</f>
        <v>#N/A</v>
      </c>
      <c r="C352" s="69"/>
      <c r="D352" s="81" t="e">
        <f>VLOOKUP(E344,squadre,15,FALSE)</f>
        <v>#N/A</v>
      </c>
      <c r="E352" s="70" t="e">
        <f>VLOOKUP(E344,squadre,16,FALSE)</f>
        <v>#N/A</v>
      </c>
      <c r="F352" s="58"/>
      <c r="G352" s="69"/>
      <c r="H352" s="69"/>
      <c r="I352" s="69"/>
      <c r="J352" s="69"/>
      <c r="K352" s="69"/>
      <c r="L352" s="69"/>
    </row>
    <row r="353" spans="1:12" x14ac:dyDescent="0.2">
      <c r="A353" s="81" t="e">
        <f>VLOOKUP(B344,squadre,17,FALSE)</f>
        <v>#N/A</v>
      </c>
      <c r="B353" s="70" t="e">
        <f>VLOOKUP(B344,squadre,18,FALSE)</f>
        <v>#N/A</v>
      </c>
      <c r="C353" s="69"/>
      <c r="D353" s="81" t="e">
        <f>VLOOKUP(E344,squadre,17,FALSE)</f>
        <v>#N/A</v>
      </c>
      <c r="E353" s="70" t="e">
        <f>VLOOKUP(E344,squadre,18,FALSE)</f>
        <v>#N/A</v>
      </c>
      <c r="F353" s="58"/>
      <c r="G353" s="69"/>
      <c r="H353" s="69"/>
      <c r="I353" s="69"/>
      <c r="J353" s="69"/>
      <c r="K353" s="69"/>
      <c r="L353" s="69"/>
    </row>
    <row r="354" spans="1:12" x14ac:dyDescent="0.2">
      <c r="A354" s="81" t="e">
        <f>VLOOKUP(B344,squadre,19,FALSE)</f>
        <v>#N/A</v>
      </c>
      <c r="B354" s="70" t="e">
        <f>VLOOKUP(B344,squadre,20,FALSE)</f>
        <v>#N/A</v>
      </c>
      <c r="C354" s="69"/>
      <c r="D354" s="81" t="e">
        <f>VLOOKUP(E344,squadre,19,FALSE)</f>
        <v>#N/A</v>
      </c>
      <c r="E354" s="70" t="e">
        <f>VLOOKUP(E344,squadre,20,FALSE)</f>
        <v>#N/A</v>
      </c>
      <c r="F354" s="58"/>
      <c r="G354" s="69"/>
      <c r="H354" s="69"/>
      <c r="I354" s="69"/>
      <c r="J354" s="69"/>
      <c r="K354" s="69"/>
      <c r="L354" s="69"/>
    </row>
    <row r="355" spans="1:12" x14ac:dyDescent="0.2">
      <c r="A355" s="81" t="e">
        <f>VLOOKUP(B344,squadre,21,FALSE)</f>
        <v>#N/A</v>
      </c>
      <c r="B355" s="70" t="e">
        <f>VLOOKUP(B344,squadre,22,FALSE)</f>
        <v>#N/A</v>
      </c>
      <c r="C355" s="69"/>
      <c r="D355" s="81" t="e">
        <f>VLOOKUP(E344,squadre,21,FALSE)</f>
        <v>#N/A</v>
      </c>
      <c r="E355" s="70" t="e">
        <f>VLOOKUP(E344,squadre,22,FALSE)</f>
        <v>#N/A</v>
      </c>
      <c r="F355" s="58"/>
      <c r="G355" s="69"/>
      <c r="H355" s="69"/>
      <c r="I355" s="69"/>
      <c r="J355" s="69"/>
      <c r="K355" s="69"/>
      <c r="L355" s="69"/>
    </row>
    <row r="356" spans="1:12" x14ac:dyDescent="0.2">
      <c r="A356" s="83"/>
      <c r="B356" s="74"/>
      <c r="C356" s="69"/>
      <c r="D356" s="83"/>
      <c r="E356" s="74"/>
      <c r="F356" s="58"/>
      <c r="G356" s="69"/>
      <c r="H356" s="69"/>
      <c r="I356" s="69"/>
      <c r="J356" s="69"/>
      <c r="K356" s="69"/>
      <c r="L356" s="69"/>
    </row>
    <row r="357" spans="1:12" x14ac:dyDescent="0.2">
      <c r="A357" s="55"/>
      <c r="B357" s="55"/>
      <c r="C357" s="55"/>
      <c r="D357" s="55"/>
      <c r="E357" s="55"/>
      <c r="F357" s="71"/>
      <c r="G357" s="69"/>
      <c r="H357" s="69"/>
      <c r="I357" s="69"/>
      <c r="J357" s="69"/>
      <c r="K357" s="69"/>
      <c r="L357" s="69"/>
    </row>
    <row r="358" spans="1:12" x14ac:dyDescent="0.2">
      <c r="A358" s="77" t="s">
        <v>352</v>
      </c>
      <c r="B358" s="78">
        <f>B344</f>
        <v>0</v>
      </c>
      <c r="C358" s="84"/>
      <c r="D358" s="84"/>
      <c r="E358" s="78">
        <f>E344</f>
        <v>0</v>
      </c>
      <c r="F358" s="71"/>
      <c r="G358" s="69"/>
      <c r="H358" s="69"/>
      <c r="I358" s="69"/>
      <c r="J358" s="69"/>
      <c r="K358" s="69"/>
      <c r="L358" s="69"/>
    </row>
    <row r="359" spans="1:12" x14ac:dyDescent="0.2">
      <c r="A359" s="56" t="s">
        <v>353</v>
      </c>
      <c r="B359" s="69"/>
      <c r="C359" s="14"/>
      <c r="D359" s="71"/>
      <c r="E359" s="69"/>
      <c r="F359" s="58"/>
      <c r="G359" s="69"/>
      <c r="H359" s="69"/>
      <c r="I359" s="69"/>
      <c r="J359" s="69"/>
      <c r="K359" s="69"/>
      <c r="L359" s="69"/>
    </row>
    <row r="360" spans="1:12" x14ac:dyDescent="0.2">
      <c r="A360" s="56" t="s">
        <v>354</v>
      </c>
      <c r="B360" s="69"/>
      <c r="C360" s="14"/>
      <c r="D360" s="71"/>
      <c r="E360" s="69"/>
      <c r="F360" s="58"/>
      <c r="G360" s="69"/>
      <c r="H360" s="69"/>
      <c r="I360" s="69"/>
      <c r="J360" s="69"/>
      <c r="K360" s="69"/>
      <c r="L360" s="69"/>
    </row>
    <row r="361" spans="1:12" x14ac:dyDescent="0.2">
      <c r="A361" s="56" t="s">
        <v>355</v>
      </c>
      <c r="B361" s="69"/>
      <c r="C361" s="14"/>
      <c r="D361" s="71"/>
      <c r="E361" s="69"/>
      <c r="F361" s="58"/>
      <c r="G361" s="69"/>
      <c r="H361" s="69"/>
      <c r="I361" s="69"/>
      <c r="J361" s="69"/>
      <c r="K361" s="69"/>
      <c r="L361" s="69"/>
    </row>
    <row r="362" spans="1:12" x14ac:dyDescent="0.2">
      <c r="A362" s="56" t="s">
        <v>356</v>
      </c>
      <c r="B362" s="69"/>
      <c r="C362" s="14"/>
      <c r="D362" s="71"/>
      <c r="E362" s="69"/>
      <c r="F362" s="58"/>
      <c r="G362" s="69"/>
      <c r="H362" s="69"/>
      <c r="I362" s="69"/>
      <c r="J362" s="69"/>
      <c r="K362" s="69"/>
      <c r="L362" s="69"/>
    </row>
    <row r="363" spans="1:12" ht="15.75" x14ac:dyDescent="0.25">
      <c r="A363" s="85" t="s">
        <v>357</v>
      </c>
      <c r="B363" s="143"/>
      <c r="C363" s="87"/>
      <c r="D363" s="88"/>
      <c r="E363" s="143"/>
      <c r="F363" s="58"/>
      <c r="G363" s="69"/>
      <c r="H363" s="69"/>
      <c r="I363" s="69"/>
      <c r="J363" s="69"/>
      <c r="K363" s="69"/>
      <c r="L363" s="69"/>
    </row>
    <row r="364" spans="1:12" x14ac:dyDescent="0.2">
      <c r="A364" s="89"/>
      <c r="B364" s="8"/>
      <c r="E364" s="55"/>
      <c r="F364" s="71"/>
      <c r="G364" s="69"/>
      <c r="H364" s="69"/>
      <c r="I364" s="69"/>
      <c r="J364" s="69"/>
      <c r="K364" s="69"/>
      <c r="L364" s="69"/>
    </row>
    <row r="365" spans="1:12" x14ac:dyDescent="0.2">
      <c r="A365" s="56" t="s">
        <v>358</v>
      </c>
      <c r="B365" s="69"/>
      <c r="C365" s="14"/>
      <c r="F365" s="71"/>
      <c r="G365" s="69"/>
      <c r="H365" s="69"/>
      <c r="I365" s="69"/>
      <c r="J365" s="69"/>
      <c r="K365" s="69"/>
      <c r="L365" s="69"/>
    </row>
    <row r="366" spans="1:12" x14ac:dyDescent="0.2">
      <c r="A366" s="55"/>
      <c r="B366" s="55"/>
      <c r="G366" s="55"/>
      <c r="H366" s="55"/>
      <c r="I366" s="55"/>
      <c r="J366" s="55"/>
      <c r="K366" s="55"/>
      <c r="L366" s="55"/>
    </row>
    <row r="367" spans="1:12" x14ac:dyDescent="0.2">
      <c r="A367" s="28" t="s">
        <v>341</v>
      </c>
      <c r="B367" s="3"/>
      <c r="D367" s="28" t="s">
        <v>342</v>
      </c>
      <c r="E367" s="3"/>
      <c r="G367" s="28" t="s">
        <v>359</v>
      </c>
      <c r="H367" s="3"/>
      <c r="K367" s="28" t="s">
        <v>360</v>
      </c>
      <c r="L367" s="3"/>
    </row>
    <row r="368" spans="1:12" x14ac:dyDescent="0.2">
      <c r="B368" s="55"/>
      <c r="E368" s="55"/>
      <c r="H368" s="55"/>
      <c r="L368" s="55"/>
    </row>
    <row r="369" spans="1:12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45" x14ac:dyDescent="0.6">
      <c r="A370" s="170" t="s">
        <v>331</v>
      </c>
      <c r="B370" s="160"/>
      <c r="C370" s="160"/>
      <c r="D370" s="160"/>
      <c r="E370" s="160"/>
      <c r="F370" s="52" t="s">
        <v>332</v>
      </c>
      <c r="G370" s="53"/>
      <c r="H370" s="53"/>
      <c r="I370" s="53"/>
      <c r="J370" s="53"/>
      <c r="K370" s="169" t="s">
        <v>333</v>
      </c>
      <c r="L370" s="160"/>
    </row>
    <row r="371" spans="1:12" x14ac:dyDescent="0.2">
      <c r="A371" s="8"/>
      <c r="B371" s="8"/>
      <c r="C371" s="55"/>
      <c r="D371" s="8"/>
      <c r="E371" s="8"/>
      <c r="F371" s="55"/>
      <c r="G371" s="8"/>
      <c r="H371" s="8"/>
      <c r="I371" s="8"/>
      <c r="J371" s="8"/>
      <c r="K371" s="8"/>
      <c r="L371" s="8"/>
    </row>
    <row r="372" spans="1:12" x14ac:dyDescent="0.2">
      <c r="A372" s="56" t="s">
        <v>19</v>
      </c>
      <c r="B372" s="90">
        <f>B331+4</f>
        <v>40</v>
      </c>
      <c r="C372" s="58"/>
      <c r="D372" s="167" t="s">
        <v>334</v>
      </c>
      <c r="E372" s="168"/>
      <c r="F372" s="60">
        <f>B372</f>
        <v>40</v>
      </c>
      <c r="G372" s="61" t="s">
        <v>335</v>
      </c>
      <c r="H372" s="62" t="str">
        <f>B385</f>
        <v>Arenzano U18</v>
      </c>
      <c r="I372" s="167" t="s">
        <v>336</v>
      </c>
      <c r="J372" s="168"/>
      <c r="K372" s="62" t="str">
        <f>E385</f>
        <v>Bologna U21</v>
      </c>
      <c r="L372" s="61" t="s">
        <v>65</v>
      </c>
    </row>
    <row r="373" spans="1:12" x14ac:dyDescent="0.2">
      <c r="A373" s="56" t="s">
        <v>337</v>
      </c>
      <c r="B373" s="133">
        <f>VLOOKUP(FLOOR(B372/4,1)*4+1,calendario,2)</f>
        <v>0.7083333333333337</v>
      </c>
      <c r="C373" s="58"/>
      <c r="D373" s="162"/>
      <c r="E373" s="163"/>
      <c r="F373" s="58"/>
      <c r="G373" s="69"/>
      <c r="H373" s="69"/>
      <c r="I373" s="69"/>
      <c r="J373" s="69"/>
      <c r="K373" s="69"/>
      <c r="L373" s="69"/>
    </row>
    <row r="374" spans="1:12" x14ac:dyDescent="0.2">
      <c r="A374" s="56" t="s">
        <v>338</v>
      </c>
      <c r="B374" s="70">
        <f>VLOOKUP(B372,calendario,3)</f>
        <v>4</v>
      </c>
      <c r="C374" s="58"/>
      <c r="D374" s="150"/>
      <c r="E374" s="164"/>
      <c r="F374" s="58"/>
      <c r="G374" s="69"/>
      <c r="H374" s="69"/>
      <c r="I374" s="69"/>
      <c r="J374" s="69"/>
      <c r="K374" s="69"/>
      <c r="L374" s="69"/>
    </row>
    <row r="375" spans="1:12" x14ac:dyDescent="0.2">
      <c r="A375" s="56" t="s">
        <v>36</v>
      </c>
      <c r="B375" s="70" t="str">
        <f>VLOOKUP(B385,squadre,2,FALSE)</f>
        <v>2nd Division</v>
      </c>
      <c r="C375" s="58"/>
      <c r="D375" s="150"/>
      <c r="E375" s="164"/>
      <c r="F375" s="58"/>
      <c r="G375" s="69"/>
      <c r="H375" s="69"/>
      <c r="I375" s="69"/>
      <c r="J375" s="69"/>
      <c r="K375" s="69"/>
      <c r="L375" s="69"/>
    </row>
    <row r="376" spans="1:12" x14ac:dyDescent="0.2">
      <c r="A376" s="56" t="s">
        <v>340</v>
      </c>
      <c r="B376" s="72">
        <v>42833</v>
      </c>
      <c r="C376" s="58"/>
      <c r="D376" s="150"/>
      <c r="E376" s="164"/>
      <c r="F376" s="58"/>
      <c r="G376" s="69"/>
      <c r="H376" s="69"/>
      <c r="I376" s="69"/>
      <c r="J376" s="69"/>
      <c r="K376" s="69"/>
      <c r="L376" s="69"/>
    </row>
    <row r="377" spans="1:12" x14ac:dyDescent="0.2">
      <c r="A377" s="73"/>
      <c r="B377" s="74"/>
      <c r="C377" s="58"/>
      <c r="D377" s="150"/>
      <c r="E377" s="164"/>
      <c r="F377" s="58"/>
      <c r="G377" s="69"/>
      <c r="H377" s="69"/>
      <c r="I377" s="69"/>
      <c r="J377" s="69"/>
      <c r="K377" s="69"/>
      <c r="L377" s="69"/>
    </row>
    <row r="378" spans="1:12" x14ac:dyDescent="0.2">
      <c r="A378" s="56" t="s">
        <v>341</v>
      </c>
      <c r="B378" s="70" t="str">
        <f>VLOOKUP(B372,calendario,9)</f>
        <v>Swiss U21 B</v>
      </c>
      <c r="C378" s="58"/>
      <c r="D378" s="150"/>
      <c r="E378" s="164"/>
      <c r="F378" s="58"/>
      <c r="G378" s="69"/>
      <c r="H378" s="69"/>
      <c r="I378" s="69"/>
      <c r="J378" s="69"/>
      <c r="K378" s="69"/>
      <c r="L378" s="69"/>
    </row>
    <row r="379" spans="1:12" x14ac:dyDescent="0.2">
      <c r="A379" s="56" t="s">
        <v>342</v>
      </c>
      <c r="B379" s="74"/>
      <c r="C379" s="58"/>
      <c r="D379" s="150"/>
      <c r="E379" s="164"/>
      <c r="F379" s="58"/>
      <c r="G379" s="69"/>
      <c r="H379" s="69"/>
      <c r="I379" s="69"/>
      <c r="J379" s="69"/>
      <c r="K379" s="69"/>
      <c r="L379" s="69"/>
    </row>
    <row r="380" spans="1:12" x14ac:dyDescent="0.2">
      <c r="A380" s="73"/>
      <c r="B380" s="74"/>
      <c r="C380" s="58"/>
      <c r="D380" s="150"/>
      <c r="E380" s="164"/>
      <c r="F380" s="58"/>
      <c r="G380" s="69"/>
      <c r="H380" s="69"/>
      <c r="I380" s="69"/>
      <c r="J380" s="69"/>
      <c r="K380" s="69"/>
      <c r="L380" s="69"/>
    </row>
    <row r="381" spans="1:12" x14ac:dyDescent="0.2">
      <c r="A381" s="56" t="s">
        <v>343</v>
      </c>
      <c r="B381" s="74"/>
      <c r="C381" s="58"/>
      <c r="D381" s="150"/>
      <c r="E381" s="164"/>
      <c r="F381" s="58"/>
      <c r="G381" s="69"/>
      <c r="H381" s="69"/>
      <c r="I381" s="69"/>
      <c r="J381" s="69"/>
      <c r="K381" s="69"/>
      <c r="L381" s="69"/>
    </row>
    <row r="382" spans="1:12" x14ac:dyDescent="0.2">
      <c r="A382" s="56" t="s">
        <v>344</v>
      </c>
      <c r="B382" s="74"/>
      <c r="C382" s="58"/>
      <c r="D382" s="150"/>
      <c r="E382" s="164"/>
      <c r="F382" s="58"/>
      <c r="G382" s="69"/>
      <c r="H382" s="69"/>
      <c r="I382" s="69"/>
      <c r="J382" s="69"/>
      <c r="K382" s="69"/>
      <c r="L382" s="69"/>
    </row>
    <row r="383" spans="1:12" x14ac:dyDescent="0.2">
      <c r="A383" s="56" t="s">
        <v>345</v>
      </c>
      <c r="B383" s="74"/>
      <c r="C383" s="58"/>
      <c r="D383" s="165"/>
      <c r="E383" s="166"/>
      <c r="F383" s="58"/>
      <c r="G383" s="69"/>
      <c r="H383" s="69"/>
      <c r="I383" s="69"/>
      <c r="J383" s="69"/>
      <c r="K383" s="69"/>
      <c r="L383" s="69"/>
    </row>
    <row r="384" spans="1:12" x14ac:dyDescent="0.2">
      <c r="A384" s="55"/>
      <c r="B384" s="55"/>
      <c r="D384" s="55"/>
      <c r="E384" s="55"/>
      <c r="F384" s="71"/>
      <c r="G384" s="69"/>
      <c r="H384" s="69"/>
      <c r="I384" s="69"/>
      <c r="J384" s="69"/>
      <c r="K384" s="69"/>
      <c r="L384" s="69"/>
    </row>
    <row r="385" spans="1:12" x14ac:dyDescent="0.2">
      <c r="A385" s="77" t="s">
        <v>346</v>
      </c>
      <c r="B385" s="78" t="str">
        <f>VLOOKUP(B372,calendario,5)</f>
        <v>Arenzano U18</v>
      </c>
      <c r="C385" s="79"/>
      <c r="D385" s="77" t="s">
        <v>347</v>
      </c>
      <c r="E385" s="78" t="str">
        <f>VLOOKUP(B372,calendario,6)</f>
        <v>Bologna U21</v>
      </c>
      <c r="F385" s="6"/>
      <c r="G385" s="69"/>
      <c r="H385" s="69"/>
      <c r="I385" s="69"/>
      <c r="J385" s="69"/>
      <c r="K385" s="69"/>
      <c r="L385" s="69"/>
    </row>
    <row r="386" spans="1:12" x14ac:dyDescent="0.2">
      <c r="A386" s="56" t="s">
        <v>348</v>
      </c>
      <c r="B386" s="56" t="s">
        <v>349</v>
      </c>
      <c r="C386" s="73"/>
      <c r="D386" s="56" t="s">
        <v>348</v>
      </c>
      <c r="E386" s="56" t="s">
        <v>349</v>
      </c>
      <c r="F386" s="80"/>
      <c r="G386" s="69"/>
      <c r="H386" s="69"/>
      <c r="I386" s="69"/>
      <c r="J386" s="69"/>
      <c r="K386" s="69"/>
      <c r="L386" s="69"/>
    </row>
    <row r="387" spans="1:12" x14ac:dyDescent="0.2">
      <c r="A387" s="81">
        <f>VLOOKUP(B385,squadre,3,FALSE)</f>
        <v>1</v>
      </c>
      <c r="B387" s="70" t="str">
        <f>VLOOKUP(B385,squadre,4,FALSE)</f>
        <v>Bertuccioli Mattia</v>
      </c>
      <c r="C387" s="69"/>
      <c r="D387" s="81">
        <f>VLOOKUP(E385,squadre,3,FALSE)</f>
        <v>6</v>
      </c>
      <c r="E387" s="70" t="str">
        <f>VLOOKUP(E385,squadre,4,FALSE)</f>
        <v>Andrea Medola</v>
      </c>
      <c r="F387" s="58"/>
      <c r="G387" s="69"/>
      <c r="H387" s="69"/>
      <c r="I387" s="69"/>
      <c r="J387" s="69"/>
      <c r="K387" s="69"/>
      <c r="L387" s="69"/>
    </row>
    <row r="388" spans="1:12" x14ac:dyDescent="0.2">
      <c r="A388" s="81">
        <f>VLOOKUP(B385,squadre,5,FALSE)</f>
        <v>2</v>
      </c>
      <c r="B388" s="70" t="str">
        <f>VLOOKUP(B385,squadre,6,FALSE)</f>
        <v>Bozzano Giorgio</v>
      </c>
      <c r="C388" s="69"/>
      <c r="D388" s="81">
        <f>VLOOKUP(E385,squadre,5,FALSE)</f>
        <v>3</v>
      </c>
      <c r="E388" s="70" t="str">
        <f>VLOOKUP(E385,squadre,6,FALSE)</f>
        <v>Lorenzo Seneca</v>
      </c>
      <c r="F388" s="58"/>
      <c r="G388" s="69"/>
      <c r="H388" s="69"/>
      <c r="I388" s="69"/>
      <c r="J388" s="69"/>
      <c r="K388" s="69"/>
      <c r="L388" s="69"/>
    </row>
    <row r="389" spans="1:12" x14ac:dyDescent="0.2">
      <c r="A389" s="81">
        <f>VLOOKUP(B385,squadre,7,FALSE)</f>
        <v>3</v>
      </c>
      <c r="B389" s="70" t="str">
        <f>VLOOKUP(B385,squadre,8,FALSE)</f>
        <v>Giovanni Santini</v>
      </c>
      <c r="C389" s="69"/>
      <c r="D389" s="81">
        <f>VLOOKUP(E385,squadre,7,FALSE)</f>
        <v>10</v>
      </c>
      <c r="E389" s="70" t="str">
        <f>VLOOKUP(E385,squadre,8,FALSE)</f>
        <v>Anna Esposito</v>
      </c>
      <c r="F389" s="58"/>
      <c r="G389" s="69"/>
      <c r="H389" s="69"/>
      <c r="I389" s="69"/>
      <c r="J389" s="69"/>
      <c r="K389" s="69"/>
      <c r="L389" s="69"/>
    </row>
    <row r="390" spans="1:12" x14ac:dyDescent="0.2">
      <c r="A390" s="81">
        <f>VLOOKUP(B385,squadre,9,FALSE)</f>
        <v>4</v>
      </c>
      <c r="B390" s="70" t="str">
        <f>VLOOKUP(B385,squadre,10,FALSE)</f>
        <v>Paolo Carboni</v>
      </c>
      <c r="C390" s="69"/>
      <c r="D390" s="81">
        <f>VLOOKUP(E385,squadre,9,FALSE)</f>
        <v>1</v>
      </c>
      <c r="E390" s="70" t="str">
        <f>VLOOKUP(E385,squadre,10,FALSE)</f>
        <v>Veronica Mazzanti</v>
      </c>
      <c r="F390" s="58"/>
      <c r="G390" s="69"/>
      <c r="H390" s="69"/>
      <c r="I390" s="69"/>
      <c r="J390" s="69"/>
      <c r="K390" s="69"/>
      <c r="L390" s="69"/>
    </row>
    <row r="391" spans="1:12" x14ac:dyDescent="0.2">
      <c r="A391" s="81">
        <f>VLOOKUP(B385,squadre,11,FALSE)</f>
        <v>5</v>
      </c>
      <c r="B391" s="70" t="str">
        <f>VLOOKUP(B385,squadre,12,FALSE)</f>
        <v>Arenzani Manuel</v>
      </c>
      <c r="C391" s="69"/>
      <c r="D391" s="81">
        <f>VLOOKUP(E385,squadre,11,FALSE)</f>
        <v>9</v>
      </c>
      <c r="E391" s="70" t="str">
        <f>VLOOKUP(E385,squadre,12,FALSE)</f>
        <v>Alberto Scagliarini</v>
      </c>
      <c r="F391" s="58"/>
      <c r="G391" s="69"/>
      <c r="H391" s="69"/>
      <c r="I391" s="69"/>
      <c r="J391" s="69"/>
      <c r="K391" s="69"/>
      <c r="L391" s="69"/>
    </row>
    <row r="392" spans="1:12" x14ac:dyDescent="0.2">
      <c r="A392" s="81">
        <f>VLOOKUP(B385,squadre,13,FALSE)</f>
        <v>7</v>
      </c>
      <c r="B392" s="70" t="str">
        <f>VLOOKUP(B385,squadre,14,FALSE)</f>
        <v>Bozzano Cesare</v>
      </c>
      <c r="C392" s="69"/>
      <c r="D392" s="81">
        <f>VLOOKUP(E385,squadre,13,FALSE)</f>
        <v>2</v>
      </c>
      <c r="E392" s="70" t="str">
        <f>VLOOKUP(E385,squadre,14,FALSE)</f>
        <v>Alice Ventura</v>
      </c>
      <c r="F392" s="58"/>
      <c r="G392" s="69"/>
      <c r="H392" s="69"/>
      <c r="I392" s="69"/>
      <c r="J392" s="69"/>
      <c r="K392" s="69"/>
      <c r="L392" s="69"/>
    </row>
    <row r="393" spans="1:12" x14ac:dyDescent="0.2">
      <c r="A393" s="81">
        <f>VLOOKUP(B385,squadre,15,FALSE)</f>
        <v>8</v>
      </c>
      <c r="B393" s="70" t="str">
        <f>VLOOKUP(B385,squadre,16,FALSE)</f>
        <v>Paro di Lorenzo</v>
      </c>
      <c r="C393" s="69"/>
      <c r="D393" s="81">
        <f>VLOOKUP(E385,squadre,15,FALSE)</f>
        <v>7</v>
      </c>
      <c r="E393" s="70" t="str">
        <f>VLOOKUP(E385,squadre,16,FALSE)</f>
        <v>Giacomo Antonini</v>
      </c>
      <c r="F393" s="58"/>
      <c r="G393" s="69"/>
      <c r="H393" s="69"/>
      <c r="I393" s="69"/>
      <c r="J393" s="69"/>
      <c r="K393" s="69"/>
      <c r="L393" s="69"/>
    </row>
    <row r="394" spans="1:12" x14ac:dyDescent="0.2">
      <c r="A394" s="81">
        <f>VLOOKUP(B385,squadre,17,FALSE)</f>
        <v>0</v>
      </c>
      <c r="B394" s="70">
        <f>VLOOKUP(B385,squadre,18,FALSE)</f>
        <v>0</v>
      </c>
      <c r="C394" s="69"/>
      <c r="D394" s="81">
        <f>VLOOKUP(E385,squadre,17,FALSE)</f>
        <v>0</v>
      </c>
      <c r="E394" s="70">
        <f>VLOOKUP(E385,squadre,18,FALSE)</f>
        <v>0</v>
      </c>
      <c r="F394" s="58"/>
      <c r="G394" s="69"/>
      <c r="H394" s="69"/>
      <c r="I394" s="69"/>
      <c r="J394" s="69"/>
      <c r="K394" s="69"/>
      <c r="L394" s="69"/>
    </row>
    <row r="395" spans="1:12" x14ac:dyDescent="0.2">
      <c r="A395" s="81">
        <f>VLOOKUP(B385,squadre,19,FALSE)</f>
        <v>0</v>
      </c>
      <c r="B395" s="70">
        <f>VLOOKUP(B385,squadre,20,FALSE)</f>
        <v>0</v>
      </c>
      <c r="C395" s="69"/>
      <c r="D395" s="81">
        <f>VLOOKUP(E385,squadre,19,FALSE)</f>
        <v>0</v>
      </c>
      <c r="E395" s="70">
        <f>VLOOKUP(E385,squadre,20,FALSE)</f>
        <v>0</v>
      </c>
      <c r="F395" s="58"/>
      <c r="G395" s="69"/>
      <c r="H395" s="69"/>
      <c r="I395" s="69"/>
      <c r="J395" s="69"/>
      <c r="K395" s="69"/>
      <c r="L395" s="69"/>
    </row>
    <row r="396" spans="1:12" x14ac:dyDescent="0.2">
      <c r="A396" s="81">
        <f>VLOOKUP(B385,squadre,21,FALSE)</f>
        <v>0</v>
      </c>
      <c r="B396" s="70">
        <f>VLOOKUP(B385,squadre,22,FALSE)</f>
        <v>0</v>
      </c>
      <c r="C396" s="69"/>
      <c r="D396" s="81">
        <f>VLOOKUP(E385,squadre,21,FALSE)</f>
        <v>0</v>
      </c>
      <c r="E396" s="70">
        <f>VLOOKUP(E385,squadre,22,FALSE)</f>
        <v>0</v>
      </c>
      <c r="F396" s="58"/>
      <c r="G396" s="69"/>
      <c r="H396" s="69"/>
      <c r="I396" s="69"/>
      <c r="J396" s="69"/>
      <c r="K396" s="69"/>
      <c r="L396" s="69"/>
    </row>
    <row r="397" spans="1:12" x14ac:dyDescent="0.2">
      <c r="A397" s="83"/>
      <c r="B397" s="74"/>
      <c r="C397" s="69"/>
      <c r="D397" s="83"/>
      <c r="E397" s="74"/>
      <c r="F397" s="58"/>
      <c r="G397" s="69"/>
      <c r="H397" s="69"/>
      <c r="I397" s="69"/>
      <c r="J397" s="69"/>
      <c r="K397" s="69"/>
      <c r="L397" s="69"/>
    </row>
    <row r="398" spans="1:12" x14ac:dyDescent="0.2">
      <c r="A398" s="55"/>
      <c r="B398" s="55"/>
      <c r="C398" s="55"/>
      <c r="D398" s="55"/>
      <c r="E398" s="55"/>
      <c r="F398" s="71"/>
      <c r="G398" s="69"/>
      <c r="H398" s="69"/>
      <c r="I398" s="69"/>
      <c r="J398" s="69"/>
      <c r="K398" s="69"/>
      <c r="L398" s="69"/>
    </row>
    <row r="399" spans="1:12" x14ac:dyDescent="0.2">
      <c r="A399" s="77" t="s">
        <v>352</v>
      </c>
      <c r="B399" s="78" t="str">
        <f>B385</f>
        <v>Arenzano U18</v>
      </c>
      <c r="C399" s="84"/>
      <c r="D399" s="84"/>
      <c r="E399" s="78" t="str">
        <f>E385</f>
        <v>Bologna U21</v>
      </c>
      <c r="F399" s="71"/>
      <c r="G399" s="69"/>
      <c r="H399" s="69"/>
      <c r="I399" s="69"/>
      <c r="J399" s="69"/>
      <c r="K399" s="69"/>
      <c r="L399" s="69"/>
    </row>
    <row r="400" spans="1:12" x14ac:dyDescent="0.2">
      <c r="A400" s="56" t="s">
        <v>353</v>
      </c>
      <c r="B400" s="69"/>
      <c r="C400" s="14"/>
      <c r="D400" s="71"/>
      <c r="E400" s="69"/>
      <c r="F400" s="58"/>
      <c r="G400" s="69"/>
      <c r="H400" s="69"/>
      <c r="I400" s="69"/>
      <c r="J400" s="69"/>
      <c r="K400" s="69"/>
      <c r="L400" s="69"/>
    </row>
    <row r="401" spans="1:12" x14ac:dyDescent="0.2">
      <c r="A401" s="56" t="s">
        <v>354</v>
      </c>
      <c r="B401" s="69"/>
      <c r="C401" s="14"/>
      <c r="D401" s="71"/>
      <c r="E401" s="69"/>
      <c r="F401" s="58"/>
      <c r="G401" s="69"/>
      <c r="H401" s="69"/>
      <c r="I401" s="69"/>
      <c r="J401" s="69"/>
      <c r="K401" s="69"/>
      <c r="L401" s="69"/>
    </row>
    <row r="402" spans="1:12" x14ac:dyDescent="0.2">
      <c r="A402" s="56" t="s">
        <v>355</v>
      </c>
      <c r="B402" s="69"/>
      <c r="C402" s="14"/>
      <c r="D402" s="71"/>
      <c r="E402" s="69"/>
      <c r="F402" s="58"/>
      <c r="G402" s="69"/>
      <c r="H402" s="69"/>
      <c r="I402" s="69"/>
      <c r="J402" s="69"/>
      <c r="K402" s="69"/>
      <c r="L402" s="69"/>
    </row>
    <row r="403" spans="1:12" x14ac:dyDescent="0.2">
      <c r="A403" s="56" t="s">
        <v>356</v>
      </c>
      <c r="B403" s="69"/>
      <c r="C403" s="14"/>
      <c r="D403" s="71"/>
      <c r="E403" s="69"/>
      <c r="F403" s="58"/>
      <c r="G403" s="69"/>
      <c r="H403" s="69"/>
      <c r="I403" s="69"/>
      <c r="J403" s="69"/>
      <c r="K403" s="69"/>
      <c r="L403" s="69"/>
    </row>
    <row r="404" spans="1:12" ht="15.75" x14ac:dyDescent="0.25">
      <c r="A404" s="85" t="s">
        <v>357</v>
      </c>
      <c r="B404" s="86">
        <v>1</v>
      </c>
      <c r="C404" s="87"/>
      <c r="D404" s="88"/>
      <c r="E404" s="86">
        <v>6</v>
      </c>
      <c r="F404" s="58"/>
      <c r="G404" s="69"/>
      <c r="H404" s="69"/>
      <c r="I404" s="69"/>
      <c r="J404" s="69"/>
      <c r="K404" s="69"/>
      <c r="L404" s="69"/>
    </row>
    <row r="405" spans="1:12" x14ac:dyDescent="0.2">
      <c r="A405" s="89"/>
      <c r="B405" s="8"/>
      <c r="E405" s="55"/>
      <c r="F405" s="71"/>
      <c r="G405" s="69"/>
      <c r="H405" s="69"/>
      <c r="I405" s="69"/>
      <c r="J405" s="69"/>
      <c r="K405" s="69"/>
      <c r="L405" s="69"/>
    </row>
    <row r="406" spans="1:12" x14ac:dyDescent="0.2">
      <c r="A406" s="56" t="s">
        <v>358</v>
      </c>
      <c r="B406" s="69"/>
      <c r="C406" s="14"/>
      <c r="F406" s="71"/>
      <c r="G406" s="69"/>
      <c r="H406" s="69"/>
      <c r="I406" s="69"/>
      <c r="J406" s="69"/>
      <c r="K406" s="69"/>
      <c r="L406" s="69"/>
    </row>
    <row r="407" spans="1:12" x14ac:dyDescent="0.2">
      <c r="A407" s="55"/>
      <c r="B407" s="55"/>
      <c r="G407" s="55"/>
      <c r="H407" s="55"/>
      <c r="I407" s="55"/>
      <c r="J407" s="55"/>
      <c r="K407" s="55"/>
      <c r="L407" s="55"/>
    </row>
    <row r="408" spans="1:12" x14ac:dyDescent="0.2">
      <c r="A408" s="28" t="s">
        <v>341</v>
      </c>
      <c r="B408" s="3"/>
      <c r="D408" s="28" t="s">
        <v>342</v>
      </c>
      <c r="E408" s="3"/>
      <c r="G408" s="28" t="s">
        <v>359</v>
      </c>
      <c r="H408" s="3"/>
      <c r="K408" s="28" t="s">
        <v>360</v>
      </c>
      <c r="L408" s="3"/>
    </row>
    <row r="409" spans="1:12" x14ac:dyDescent="0.2">
      <c r="B409" s="55"/>
      <c r="E409" s="55"/>
      <c r="H409" s="55"/>
      <c r="L409" s="55"/>
    </row>
    <row r="410" spans="1:12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45" x14ac:dyDescent="0.6">
      <c r="A411" s="170" t="s">
        <v>331</v>
      </c>
      <c r="B411" s="160"/>
      <c r="C411" s="160"/>
      <c r="D411" s="160"/>
      <c r="E411" s="160"/>
      <c r="F411" s="52" t="s">
        <v>332</v>
      </c>
      <c r="G411" s="53"/>
      <c r="H411" s="53"/>
      <c r="I411" s="53"/>
      <c r="J411" s="53"/>
      <c r="K411" s="169" t="s">
        <v>333</v>
      </c>
      <c r="L411" s="160"/>
    </row>
    <row r="412" spans="1:12" x14ac:dyDescent="0.2">
      <c r="A412" s="8"/>
      <c r="B412" s="8"/>
      <c r="C412" s="55"/>
      <c r="D412" s="8"/>
      <c r="E412" s="8"/>
      <c r="F412" s="55"/>
      <c r="G412" s="8"/>
      <c r="H412" s="8"/>
      <c r="I412" s="8"/>
      <c r="J412" s="8"/>
      <c r="K412" s="8"/>
      <c r="L412" s="8"/>
    </row>
    <row r="413" spans="1:12" x14ac:dyDescent="0.2">
      <c r="A413" s="56" t="s">
        <v>19</v>
      </c>
      <c r="B413" s="90">
        <f>B372+4</f>
        <v>44</v>
      </c>
      <c r="C413" s="58"/>
      <c r="D413" s="167" t="s">
        <v>334</v>
      </c>
      <c r="E413" s="168"/>
      <c r="F413" s="60">
        <f>B413</f>
        <v>44</v>
      </c>
      <c r="G413" s="61" t="s">
        <v>335</v>
      </c>
      <c r="H413" s="62">
        <f>B426</f>
        <v>0</v>
      </c>
      <c r="I413" s="167" t="s">
        <v>336</v>
      </c>
      <c r="J413" s="168"/>
      <c r="K413" s="62">
        <f>E426</f>
        <v>0</v>
      </c>
      <c r="L413" s="61" t="s">
        <v>65</v>
      </c>
    </row>
    <row r="414" spans="1:12" x14ac:dyDescent="0.2">
      <c r="A414" s="56" t="s">
        <v>337</v>
      </c>
      <c r="B414" s="133">
        <f>VLOOKUP(FLOOR(B413/4,1)*4+1,calendario,2)</f>
        <v>0.72916666666666707</v>
      </c>
      <c r="C414" s="58"/>
      <c r="D414" s="162"/>
      <c r="E414" s="163"/>
      <c r="F414" s="58"/>
      <c r="G414" s="69"/>
      <c r="H414" s="69"/>
      <c r="I414" s="69"/>
      <c r="J414" s="69"/>
      <c r="K414" s="69"/>
      <c r="L414" s="69"/>
    </row>
    <row r="415" spans="1:12" x14ac:dyDescent="0.2">
      <c r="A415" s="56" t="s">
        <v>338</v>
      </c>
      <c r="B415" s="70">
        <f>VLOOKUP(B413,calendario,3)</f>
        <v>4</v>
      </c>
      <c r="C415" s="58"/>
      <c r="D415" s="150"/>
      <c r="E415" s="164"/>
      <c r="F415" s="58"/>
      <c r="G415" s="69"/>
      <c r="H415" s="69"/>
      <c r="I415" s="69"/>
      <c r="J415" s="69"/>
      <c r="K415" s="69"/>
      <c r="L415" s="69"/>
    </row>
    <row r="416" spans="1:12" x14ac:dyDescent="0.2">
      <c r="A416" s="56" t="s">
        <v>36</v>
      </c>
      <c r="B416" s="70" t="e">
        <f>VLOOKUP(B426,squadre,2,FALSE)</f>
        <v>#N/A</v>
      </c>
      <c r="C416" s="58"/>
      <c r="D416" s="150"/>
      <c r="E416" s="164"/>
      <c r="F416" s="58"/>
      <c r="G416" s="69"/>
      <c r="H416" s="69"/>
      <c r="I416" s="69"/>
      <c r="J416" s="69"/>
      <c r="K416" s="69"/>
      <c r="L416" s="69"/>
    </row>
    <row r="417" spans="1:12" x14ac:dyDescent="0.2">
      <c r="A417" s="56" t="s">
        <v>340</v>
      </c>
      <c r="B417" s="72">
        <v>42833</v>
      </c>
      <c r="C417" s="58"/>
      <c r="D417" s="150"/>
      <c r="E417" s="164"/>
      <c r="F417" s="58"/>
      <c r="G417" s="69"/>
      <c r="H417" s="69"/>
      <c r="I417" s="69"/>
      <c r="J417" s="69"/>
      <c r="K417" s="69"/>
      <c r="L417" s="69"/>
    </row>
    <row r="418" spans="1:12" x14ac:dyDescent="0.2">
      <c r="A418" s="73"/>
      <c r="B418" s="74"/>
      <c r="C418" s="58"/>
      <c r="D418" s="150"/>
      <c r="E418" s="164"/>
      <c r="F418" s="58"/>
      <c r="G418" s="69"/>
      <c r="H418" s="69"/>
      <c r="I418" s="69"/>
      <c r="J418" s="69"/>
      <c r="K418" s="69"/>
      <c r="L418" s="69"/>
    </row>
    <row r="419" spans="1:12" x14ac:dyDescent="0.2">
      <c r="A419" s="56" t="s">
        <v>341</v>
      </c>
      <c r="B419" s="70">
        <f>VLOOKUP(B413,calendario,9)</f>
        <v>0</v>
      </c>
      <c r="C419" s="58"/>
      <c r="D419" s="150"/>
      <c r="E419" s="164"/>
      <c r="F419" s="58"/>
      <c r="G419" s="69"/>
      <c r="H419" s="69"/>
      <c r="I419" s="69"/>
      <c r="J419" s="69"/>
      <c r="K419" s="69"/>
      <c r="L419" s="69"/>
    </row>
    <row r="420" spans="1:12" x14ac:dyDescent="0.2">
      <c r="A420" s="56" t="s">
        <v>342</v>
      </c>
      <c r="B420" s="74"/>
      <c r="C420" s="58"/>
      <c r="D420" s="150"/>
      <c r="E420" s="164"/>
      <c r="F420" s="58"/>
      <c r="G420" s="69"/>
      <c r="H420" s="69"/>
      <c r="I420" s="69"/>
      <c r="J420" s="69"/>
      <c r="K420" s="69"/>
      <c r="L420" s="69"/>
    </row>
    <row r="421" spans="1:12" x14ac:dyDescent="0.2">
      <c r="A421" s="73"/>
      <c r="B421" s="74"/>
      <c r="C421" s="58"/>
      <c r="D421" s="150"/>
      <c r="E421" s="164"/>
      <c r="F421" s="58"/>
      <c r="G421" s="69"/>
      <c r="H421" s="69"/>
      <c r="I421" s="69"/>
      <c r="J421" s="69"/>
      <c r="K421" s="69"/>
      <c r="L421" s="69"/>
    </row>
    <row r="422" spans="1:12" x14ac:dyDescent="0.2">
      <c r="A422" s="56" t="s">
        <v>343</v>
      </c>
      <c r="B422" s="74"/>
      <c r="C422" s="58"/>
      <c r="D422" s="150"/>
      <c r="E422" s="164"/>
      <c r="F422" s="58"/>
      <c r="G422" s="69"/>
      <c r="H422" s="69"/>
      <c r="I422" s="69"/>
      <c r="J422" s="69"/>
      <c r="K422" s="69"/>
      <c r="L422" s="69"/>
    </row>
    <row r="423" spans="1:12" x14ac:dyDescent="0.2">
      <c r="A423" s="56" t="s">
        <v>344</v>
      </c>
      <c r="B423" s="74"/>
      <c r="C423" s="58"/>
      <c r="D423" s="150"/>
      <c r="E423" s="164"/>
      <c r="F423" s="58"/>
      <c r="G423" s="69"/>
      <c r="H423" s="69"/>
      <c r="I423" s="69"/>
      <c r="J423" s="69"/>
      <c r="K423" s="69"/>
      <c r="L423" s="69"/>
    </row>
    <row r="424" spans="1:12" x14ac:dyDescent="0.2">
      <c r="A424" s="56" t="s">
        <v>345</v>
      </c>
      <c r="B424" s="74"/>
      <c r="C424" s="58"/>
      <c r="D424" s="165"/>
      <c r="E424" s="166"/>
      <c r="F424" s="58"/>
      <c r="G424" s="69"/>
      <c r="H424" s="69"/>
      <c r="I424" s="69"/>
      <c r="J424" s="69"/>
      <c r="K424" s="69"/>
      <c r="L424" s="69"/>
    </row>
    <row r="425" spans="1:12" x14ac:dyDescent="0.2">
      <c r="A425" s="55"/>
      <c r="B425" s="55"/>
      <c r="D425" s="55"/>
      <c r="E425" s="55"/>
      <c r="F425" s="71"/>
      <c r="G425" s="69"/>
      <c r="H425" s="69"/>
      <c r="I425" s="69"/>
      <c r="J425" s="69"/>
      <c r="K425" s="69"/>
      <c r="L425" s="69"/>
    </row>
    <row r="426" spans="1:12" x14ac:dyDescent="0.2">
      <c r="A426" s="77" t="s">
        <v>346</v>
      </c>
      <c r="B426" s="78">
        <f>VLOOKUP(B413,calendario,5)</f>
        <v>0</v>
      </c>
      <c r="C426" s="79"/>
      <c r="D426" s="77" t="s">
        <v>347</v>
      </c>
      <c r="E426" s="78">
        <f>VLOOKUP(B413,calendario,6)</f>
        <v>0</v>
      </c>
      <c r="F426" s="6"/>
      <c r="G426" s="69"/>
      <c r="H426" s="69"/>
      <c r="I426" s="69"/>
      <c r="J426" s="69"/>
      <c r="K426" s="69"/>
      <c r="L426" s="69"/>
    </row>
    <row r="427" spans="1:12" x14ac:dyDescent="0.2">
      <c r="A427" s="56" t="s">
        <v>348</v>
      </c>
      <c r="B427" s="56" t="s">
        <v>349</v>
      </c>
      <c r="C427" s="73"/>
      <c r="D427" s="56" t="s">
        <v>348</v>
      </c>
      <c r="E427" s="56" t="s">
        <v>349</v>
      </c>
      <c r="F427" s="80"/>
      <c r="G427" s="69"/>
      <c r="H427" s="69"/>
      <c r="I427" s="69"/>
      <c r="J427" s="69"/>
      <c r="K427" s="69"/>
      <c r="L427" s="69"/>
    </row>
    <row r="428" spans="1:12" x14ac:dyDescent="0.2">
      <c r="A428" s="81" t="e">
        <f>VLOOKUP(B426,squadre,3,FALSE)</f>
        <v>#N/A</v>
      </c>
      <c r="B428" s="70" t="e">
        <f>VLOOKUP(B426,squadre,4,FALSE)</f>
        <v>#N/A</v>
      </c>
      <c r="C428" s="69"/>
      <c r="D428" s="81" t="e">
        <f>VLOOKUP(E426,squadre,3,FALSE)</f>
        <v>#N/A</v>
      </c>
      <c r="E428" s="70" t="e">
        <f>VLOOKUP(E426,squadre,4,FALSE)</f>
        <v>#N/A</v>
      </c>
      <c r="F428" s="58"/>
      <c r="G428" s="69"/>
      <c r="H428" s="69"/>
      <c r="I428" s="69"/>
      <c r="J428" s="69"/>
      <c r="K428" s="69"/>
      <c r="L428" s="69"/>
    </row>
    <row r="429" spans="1:12" x14ac:dyDescent="0.2">
      <c r="A429" s="81" t="e">
        <f>VLOOKUP(B426,squadre,5,FALSE)</f>
        <v>#N/A</v>
      </c>
      <c r="B429" s="70" t="e">
        <f>VLOOKUP(B426,squadre,6,FALSE)</f>
        <v>#N/A</v>
      </c>
      <c r="C429" s="69"/>
      <c r="D429" s="81" t="e">
        <f>VLOOKUP(E426,squadre,5,FALSE)</f>
        <v>#N/A</v>
      </c>
      <c r="E429" s="70" t="e">
        <f>VLOOKUP(E426,squadre,6,FALSE)</f>
        <v>#N/A</v>
      </c>
      <c r="F429" s="58"/>
      <c r="G429" s="69"/>
      <c r="H429" s="69"/>
      <c r="I429" s="69"/>
      <c r="J429" s="69"/>
      <c r="K429" s="69"/>
      <c r="L429" s="69"/>
    </row>
    <row r="430" spans="1:12" x14ac:dyDescent="0.2">
      <c r="A430" s="81" t="e">
        <f>VLOOKUP(B426,squadre,7,FALSE)</f>
        <v>#N/A</v>
      </c>
      <c r="B430" s="70" t="e">
        <f>VLOOKUP(B426,squadre,8,FALSE)</f>
        <v>#N/A</v>
      </c>
      <c r="C430" s="69"/>
      <c r="D430" s="81" t="e">
        <f>VLOOKUP(E426,squadre,7,FALSE)</f>
        <v>#N/A</v>
      </c>
      <c r="E430" s="70" t="e">
        <f>VLOOKUP(E426,squadre,8,FALSE)</f>
        <v>#N/A</v>
      </c>
      <c r="F430" s="58"/>
      <c r="G430" s="69"/>
      <c r="H430" s="69"/>
      <c r="I430" s="69"/>
      <c r="J430" s="69"/>
      <c r="K430" s="69"/>
      <c r="L430" s="69"/>
    </row>
    <row r="431" spans="1:12" x14ac:dyDescent="0.2">
      <c r="A431" s="81" t="e">
        <f>VLOOKUP(B426,squadre,9,FALSE)</f>
        <v>#N/A</v>
      </c>
      <c r="B431" s="70" t="e">
        <f>VLOOKUP(B426,squadre,10,FALSE)</f>
        <v>#N/A</v>
      </c>
      <c r="C431" s="69"/>
      <c r="D431" s="81" t="e">
        <f>VLOOKUP(E426,squadre,9,FALSE)</f>
        <v>#N/A</v>
      </c>
      <c r="E431" s="70" t="e">
        <f>VLOOKUP(E426,squadre,10,FALSE)</f>
        <v>#N/A</v>
      </c>
      <c r="F431" s="58"/>
      <c r="G431" s="69"/>
      <c r="H431" s="69"/>
      <c r="I431" s="69"/>
      <c r="J431" s="69"/>
      <c r="K431" s="69"/>
      <c r="L431" s="69"/>
    </row>
    <row r="432" spans="1:12" x14ac:dyDescent="0.2">
      <c r="A432" s="81" t="e">
        <f>VLOOKUP(B426,squadre,11,FALSE)</f>
        <v>#N/A</v>
      </c>
      <c r="B432" s="70" t="e">
        <f>VLOOKUP(B426,squadre,12,FALSE)</f>
        <v>#N/A</v>
      </c>
      <c r="C432" s="69"/>
      <c r="D432" s="81" t="e">
        <f>VLOOKUP(E426,squadre,11,FALSE)</f>
        <v>#N/A</v>
      </c>
      <c r="E432" s="70" t="e">
        <f>VLOOKUP(E426,squadre,12,FALSE)</f>
        <v>#N/A</v>
      </c>
      <c r="F432" s="58"/>
      <c r="G432" s="69"/>
      <c r="H432" s="69"/>
      <c r="I432" s="69"/>
      <c r="J432" s="69"/>
      <c r="K432" s="69"/>
      <c r="L432" s="69"/>
    </row>
    <row r="433" spans="1:12" x14ac:dyDescent="0.2">
      <c r="A433" s="81" t="e">
        <f>VLOOKUP(B426,squadre,13,FALSE)</f>
        <v>#N/A</v>
      </c>
      <c r="B433" s="70" t="e">
        <f>VLOOKUP(B426,squadre,14,FALSE)</f>
        <v>#N/A</v>
      </c>
      <c r="C433" s="69"/>
      <c r="D433" s="81" t="e">
        <f>VLOOKUP(E426,squadre,13,FALSE)</f>
        <v>#N/A</v>
      </c>
      <c r="E433" s="70" t="e">
        <f>VLOOKUP(E426,squadre,14,FALSE)</f>
        <v>#N/A</v>
      </c>
      <c r="F433" s="58"/>
      <c r="G433" s="69"/>
      <c r="H433" s="69"/>
      <c r="I433" s="69"/>
      <c r="J433" s="69"/>
      <c r="K433" s="69"/>
      <c r="L433" s="69"/>
    </row>
    <row r="434" spans="1:12" x14ac:dyDescent="0.2">
      <c r="A434" s="81" t="e">
        <f>VLOOKUP(B426,squadre,15,FALSE)</f>
        <v>#N/A</v>
      </c>
      <c r="B434" s="70" t="e">
        <f>VLOOKUP(B426,squadre,16,FALSE)</f>
        <v>#N/A</v>
      </c>
      <c r="C434" s="69"/>
      <c r="D434" s="81" t="e">
        <f>VLOOKUP(E426,squadre,15,FALSE)</f>
        <v>#N/A</v>
      </c>
      <c r="E434" s="70" t="e">
        <f>VLOOKUP(E426,squadre,16,FALSE)</f>
        <v>#N/A</v>
      </c>
      <c r="F434" s="58"/>
      <c r="G434" s="69"/>
      <c r="H434" s="69"/>
      <c r="I434" s="69"/>
      <c r="J434" s="69"/>
      <c r="K434" s="69"/>
      <c r="L434" s="69"/>
    </row>
    <row r="435" spans="1:12" x14ac:dyDescent="0.2">
      <c r="A435" s="81" t="e">
        <f>VLOOKUP(B426,squadre,17,FALSE)</f>
        <v>#N/A</v>
      </c>
      <c r="B435" s="70" t="e">
        <f>VLOOKUP(B426,squadre,18,FALSE)</f>
        <v>#N/A</v>
      </c>
      <c r="C435" s="69"/>
      <c r="D435" s="81" t="e">
        <f>VLOOKUP(E426,squadre,17,FALSE)</f>
        <v>#N/A</v>
      </c>
      <c r="E435" s="70" t="e">
        <f>VLOOKUP(E426,squadre,18,FALSE)</f>
        <v>#N/A</v>
      </c>
      <c r="F435" s="58"/>
      <c r="G435" s="69"/>
      <c r="H435" s="69"/>
      <c r="I435" s="69"/>
      <c r="J435" s="69"/>
      <c r="K435" s="69"/>
      <c r="L435" s="69"/>
    </row>
    <row r="436" spans="1:12" x14ac:dyDescent="0.2">
      <c r="A436" s="81" t="e">
        <f>VLOOKUP(B426,squadre,19,FALSE)</f>
        <v>#N/A</v>
      </c>
      <c r="B436" s="70" t="e">
        <f>VLOOKUP(B426,squadre,20,FALSE)</f>
        <v>#N/A</v>
      </c>
      <c r="C436" s="69"/>
      <c r="D436" s="81" t="e">
        <f>VLOOKUP(E426,squadre,19,FALSE)</f>
        <v>#N/A</v>
      </c>
      <c r="E436" s="70" t="e">
        <f>VLOOKUP(E426,squadre,20,FALSE)</f>
        <v>#N/A</v>
      </c>
      <c r="F436" s="58"/>
      <c r="G436" s="69"/>
      <c r="H436" s="69"/>
      <c r="I436" s="69"/>
      <c r="J436" s="69"/>
      <c r="K436" s="69"/>
      <c r="L436" s="69"/>
    </row>
    <row r="437" spans="1:12" x14ac:dyDescent="0.2">
      <c r="A437" s="81" t="e">
        <f>VLOOKUP(B426,squadre,21,FALSE)</f>
        <v>#N/A</v>
      </c>
      <c r="B437" s="70" t="e">
        <f>VLOOKUP(B426,squadre,22,FALSE)</f>
        <v>#N/A</v>
      </c>
      <c r="C437" s="69"/>
      <c r="D437" s="81" t="e">
        <f>VLOOKUP(E426,squadre,21,FALSE)</f>
        <v>#N/A</v>
      </c>
      <c r="E437" s="70" t="e">
        <f>VLOOKUP(E426,squadre,22,FALSE)</f>
        <v>#N/A</v>
      </c>
      <c r="F437" s="58"/>
      <c r="G437" s="69"/>
      <c r="H437" s="69"/>
      <c r="I437" s="69"/>
      <c r="J437" s="69"/>
      <c r="K437" s="69"/>
      <c r="L437" s="69"/>
    </row>
    <row r="438" spans="1:12" x14ac:dyDescent="0.2">
      <c r="A438" s="83"/>
      <c r="B438" s="74"/>
      <c r="C438" s="69"/>
      <c r="D438" s="83"/>
      <c r="E438" s="74"/>
      <c r="F438" s="58"/>
      <c r="G438" s="69"/>
      <c r="H438" s="69"/>
      <c r="I438" s="69"/>
      <c r="J438" s="69"/>
      <c r="K438" s="69"/>
      <c r="L438" s="69"/>
    </row>
    <row r="439" spans="1:12" x14ac:dyDescent="0.2">
      <c r="A439" s="55"/>
      <c r="B439" s="55"/>
      <c r="C439" s="55"/>
      <c r="D439" s="55"/>
      <c r="E439" s="55"/>
      <c r="F439" s="71"/>
      <c r="G439" s="69"/>
      <c r="H439" s="69"/>
      <c r="I439" s="69"/>
      <c r="J439" s="69"/>
      <c r="K439" s="69"/>
      <c r="L439" s="69"/>
    </row>
    <row r="440" spans="1:12" x14ac:dyDescent="0.2">
      <c r="A440" s="77" t="s">
        <v>352</v>
      </c>
      <c r="B440" s="78">
        <f>B426</f>
        <v>0</v>
      </c>
      <c r="C440" s="84"/>
      <c r="D440" s="84"/>
      <c r="E440" s="78">
        <f>E426</f>
        <v>0</v>
      </c>
      <c r="F440" s="71"/>
      <c r="G440" s="69"/>
      <c r="H440" s="69"/>
      <c r="I440" s="69"/>
      <c r="J440" s="69"/>
      <c r="K440" s="69"/>
      <c r="L440" s="69"/>
    </row>
    <row r="441" spans="1:12" x14ac:dyDescent="0.2">
      <c r="A441" s="56" t="s">
        <v>353</v>
      </c>
      <c r="B441" s="69"/>
      <c r="C441" s="14"/>
      <c r="D441" s="71"/>
      <c r="E441" s="69"/>
      <c r="F441" s="58"/>
      <c r="G441" s="69"/>
      <c r="H441" s="69"/>
      <c r="I441" s="69"/>
      <c r="J441" s="69"/>
      <c r="K441" s="69"/>
      <c r="L441" s="69"/>
    </row>
    <row r="442" spans="1:12" x14ac:dyDescent="0.2">
      <c r="A442" s="56" t="s">
        <v>354</v>
      </c>
      <c r="B442" s="69"/>
      <c r="C442" s="14"/>
      <c r="D442" s="71"/>
      <c r="E442" s="69"/>
      <c r="F442" s="58"/>
      <c r="G442" s="69"/>
      <c r="H442" s="69"/>
      <c r="I442" s="69"/>
      <c r="J442" s="69"/>
      <c r="K442" s="69"/>
      <c r="L442" s="69"/>
    </row>
    <row r="443" spans="1:12" x14ac:dyDescent="0.2">
      <c r="A443" s="56" t="s">
        <v>355</v>
      </c>
      <c r="B443" s="69"/>
      <c r="C443" s="14"/>
      <c r="D443" s="71"/>
      <c r="E443" s="69"/>
      <c r="F443" s="58"/>
      <c r="G443" s="69"/>
      <c r="H443" s="69"/>
      <c r="I443" s="69"/>
      <c r="J443" s="69"/>
      <c r="K443" s="69"/>
      <c r="L443" s="69"/>
    </row>
    <row r="444" spans="1:12" x14ac:dyDescent="0.2">
      <c r="A444" s="56" t="s">
        <v>356</v>
      </c>
      <c r="B444" s="69"/>
      <c r="C444" s="14"/>
      <c r="D444" s="71"/>
      <c r="E444" s="69"/>
      <c r="F444" s="58"/>
      <c r="G444" s="69"/>
      <c r="H444" s="69"/>
      <c r="I444" s="69"/>
      <c r="J444" s="69"/>
      <c r="K444" s="69"/>
      <c r="L444" s="69"/>
    </row>
    <row r="445" spans="1:12" ht="15.75" x14ac:dyDescent="0.25">
      <c r="A445" s="85" t="s">
        <v>357</v>
      </c>
      <c r="B445" s="143"/>
      <c r="C445" s="87"/>
      <c r="D445" s="88"/>
      <c r="E445" s="143"/>
      <c r="F445" s="58"/>
      <c r="G445" s="69"/>
      <c r="H445" s="69"/>
      <c r="I445" s="69"/>
      <c r="J445" s="69"/>
      <c r="K445" s="69"/>
      <c r="L445" s="69"/>
    </row>
    <row r="446" spans="1:12" x14ac:dyDescent="0.2">
      <c r="A446" s="89"/>
      <c r="B446" s="8"/>
      <c r="E446" s="55"/>
      <c r="F446" s="71"/>
      <c r="G446" s="69"/>
      <c r="H446" s="69"/>
      <c r="I446" s="69"/>
      <c r="J446" s="69"/>
      <c r="K446" s="69"/>
      <c r="L446" s="69"/>
    </row>
    <row r="447" spans="1:12" x14ac:dyDescent="0.2">
      <c r="A447" s="56" t="s">
        <v>358</v>
      </c>
      <c r="B447" s="69"/>
      <c r="C447" s="14"/>
      <c r="F447" s="71"/>
      <c r="G447" s="69"/>
      <c r="H447" s="69"/>
      <c r="I447" s="69"/>
      <c r="J447" s="69"/>
      <c r="K447" s="69"/>
      <c r="L447" s="69"/>
    </row>
    <row r="448" spans="1:12" x14ac:dyDescent="0.2">
      <c r="A448" s="55"/>
      <c r="B448" s="55"/>
      <c r="G448" s="55"/>
      <c r="H448" s="55"/>
      <c r="I448" s="55"/>
      <c r="J448" s="55"/>
      <c r="K448" s="55"/>
      <c r="L448" s="55"/>
    </row>
    <row r="449" spans="1:12" x14ac:dyDescent="0.2">
      <c r="A449" s="28" t="s">
        <v>341</v>
      </c>
      <c r="B449" s="3"/>
      <c r="D449" s="28" t="s">
        <v>342</v>
      </c>
      <c r="E449" s="3"/>
      <c r="G449" s="28" t="s">
        <v>359</v>
      </c>
      <c r="H449" s="3"/>
      <c r="K449" s="28" t="s">
        <v>360</v>
      </c>
      <c r="L449" s="3"/>
    </row>
    <row r="450" spans="1:12" x14ac:dyDescent="0.2">
      <c r="B450" s="55"/>
      <c r="E450" s="55"/>
      <c r="H450" s="55"/>
      <c r="L450" s="55"/>
    </row>
    <row r="451" spans="1:12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ht="45" x14ac:dyDescent="0.6">
      <c r="A452" s="170" t="s">
        <v>331</v>
      </c>
      <c r="B452" s="160"/>
      <c r="C452" s="160"/>
      <c r="D452" s="160"/>
      <c r="E452" s="160"/>
      <c r="F452" s="52" t="s">
        <v>332</v>
      </c>
      <c r="G452" s="53"/>
      <c r="H452" s="53"/>
      <c r="I452" s="53"/>
      <c r="J452" s="53"/>
      <c r="K452" s="169" t="s">
        <v>333</v>
      </c>
      <c r="L452" s="160"/>
    </row>
    <row r="453" spans="1:12" x14ac:dyDescent="0.2">
      <c r="A453" s="8"/>
      <c r="B453" s="8"/>
      <c r="C453" s="55"/>
      <c r="D453" s="8"/>
      <c r="E453" s="8"/>
      <c r="F453" s="55"/>
      <c r="G453" s="8"/>
      <c r="H453" s="8"/>
      <c r="I453" s="8"/>
      <c r="J453" s="8"/>
      <c r="K453" s="8"/>
      <c r="L453" s="8"/>
    </row>
    <row r="454" spans="1:12" x14ac:dyDescent="0.2">
      <c r="A454" s="56" t="s">
        <v>19</v>
      </c>
      <c r="B454" s="90">
        <f>B413+4</f>
        <v>48</v>
      </c>
      <c r="C454" s="58"/>
      <c r="D454" s="167" t="s">
        <v>334</v>
      </c>
      <c r="E454" s="168"/>
      <c r="F454" s="60">
        <f>B454</f>
        <v>48</v>
      </c>
      <c r="G454" s="61" t="s">
        <v>335</v>
      </c>
      <c r="H454" s="62" t="str">
        <f>B467</f>
        <v>Firenze F-U18</v>
      </c>
      <c r="I454" s="167" t="s">
        <v>336</v>
      </c>
      <c r="J454" s="168"/>
      <c r="K454" s="62" t="str">
        <f>E467</f>
        <v>Swiss U21 B</v>
      </c>
      <c r="L454" s="61" t="s">
        <v>65</v>
      </c>
    </row>
    <row r="455" spans="1:12" x14ac:dyDescent="0.2">
      <c r="A455" s="56" t="s">
        <v>337</v>
      </c>
      <c r="B455" s="133">
        <f>VLOOKUP(FLOOR(B454/4,1)*4+1,calendario,2)</f>
        <v>0.75000000000000044</v>
      </c>
      <c r="C455" s="58"/>
      <c r="D455" s="162"/>
      <c r="E455" s="163"/>
      <c r="F455" s="58"/>
      <c r="G455" s="69"/>
      <c r="H455" s="69"/>
      <c r="I455" s="69"/>
      <c r="J455" s="69"/>
      <c r="K455" s="69"/>
      <c r="L455" s="69"/>
    </row>
    <row r="456" spans="1:12" x14ac:dyDescent="0.2">
      <c r="A456" s="56" t="s">
        <v>338</v>
      </c>
      <c r="B456" s="70">
        <f>VLOOKUP(B454,calendario,3)</f>
        <v>4</v>
      </c>
      <c r="C456" s="58"/>
      <c r="D456" s="150"/>
      <c r="E456" s="164"/>
      <c r="F456" s="58"/>
      <c r="G456" s="69"/>
      <c r="H456" s="69"/>
      <c r="I456" s="69"/>
      <c r="J456" s="69"/>
      <c r="K456" s="69"/>
      <c r="L456" s="69"/>
    </row>
    <row r="457" spans="1:12" x14ac:dyDescent="0.2">
      <c r="A457" s="56" t="s">
        <v>36</v>
      </c>
      <c r="B457" s="70" t="str">
        <f>VLOOKUP(B467,squadre,2,FALSE)</f>
        <v>2nd Division</v>
      </c>
      <c r="C457" s="58"/>
      <c r="D457" s="150"/>
      <c r="E457" s="164"/>
      <c r="F457" s="58"/>
      <c r="G457" s="69"/>
      <c r="H457" s="69"/>
      <c r="I457" s="69"/>
      <c r="J457" s="69"/>
      <c r="K457" s="69"/>
      <c r="L457" s="69"/>
    </row>
    <row r="458" spans="1:12" x14ac:dyDescent="0.2">
      <c r="A458" s="56" t="s">
        <v>340</v>
      </c>
      <c r="B458" s="72">
        <v>42833</v>
      </c>
      <c r="C458" s="58"/>
      <c r="D458" s="150"/>
      <c r="E458" s="164"/>
      <c r="F458" s="58"/>
      <c r="G458" s="69"/>
      <c r="H458" s="69"/>
      <c r="I458" s="69"/>
      <c r="J458" s="69"/>
      <c r="K458" s="69"/>
      <c r="L458" s="69"/>
    </row>
    <row r="459" spans="1:12" x14ac:dyDescent="0.2">
      <c r="A459" s="73"/>
      <c r="B459" s="74"/>
      <c r="C459" s="58"/>
      <c r="D459" s="150"/>
      <c r="E459" s="164"/>
      <c r="F459" s="58"/>
      <c r="G459" s="69"/>
      <c r="H459" s="69"/>
      <c r="I459" s="69"/>
      <c r="J459" s="69"/>
      <c r="K459" s="69"/>
      <c r="L459" s="69"/>
    </row>
    <row r="460" spans="1:12" x14ac:dyDescent="0.2">
      <c r="A460" s="56" t="s">
        <v>341</v>
      </c>
      <c r="B460" s="70" t="str">
        <f>VLOOKUP(B454,calendario,9)</f>
        <v>Arenzano U18</v>
      </c>
      <c r="C460" s="58"/>
      <c r="D460" s="150"/>
      <c r="E460" s="164"/>
      <c r="F460" s="58"/>
      <c r="G460" s="69"/>
      <c r="H460" s="69"/>
      <c r="I460" s="69"/>
      <c r="J460" s="69"/>
      <c r="K460" s="69"/>
      <c r="L460" s="69"/>
    </row>
    <row r="461" spans="1:12" x14ac:dyDescent="0.2">
      <c r="A461" s="56" t="s">
        <v>342</v>
      </c>
      <c r="B461" s="74"/>
      <c r="C461" s="58"/>
      <c r="D461" s="150"/>
      <c r="E461" s="164"/>
      <c r="F461" s="58"/>
      <c r="G461" s="69"/>
      <c r="H461" s="69"/>
      <c r="I461" s="69"/>
      <c r="J461" s="69"/>
      <c r="K461" s="69"/>
      <c r="L461" s="69"/>
    </row>
    <row r="462" spans="1:12" x14ac:dyDescent="0.2">
      <c r="A462" s="73"/>
      <c r="B462" s="74"/>
      <c r="C462" s="58"/>
      <c r="D462" s="150"/>
      <c r="E462" s="164"/>
      <c r="F462" s="58"/>
      <c r="G462" s="69"/>
      <c r="H462" s="69"/>
      <c r="I462" s="69"/>
      <c r="J462" s="69"/>
      <c r="K462" s="69"/>
      <c r="L462" s="69"/>
    </row>
    <row r="463" spans="1:12" x14ac:dyDescent="0.2">
      <c r="A463" s="56" t="s">
        <v>343</v>
      </c>
      <c r="B463" s="74"/>
      <c r="C463" s="58"/>
      <c r="D463" s="150"/>
      <c r="E463" s="164"/>
      <c r="F463" s="58"/>
      <c r="G463" s="69"/>
      <c r="H463" s="69"/>
      <c r="I463" s="69"/>
      <c r="J463" s="69"/>
      <c r="K463" s="69"/>
      <c r="L463" s="69"/>
    </row>
    <row r="464" spans="1:12" x14ac:dyDescent="0.2">
      <c r="A464" s="56" t="s">
        <v>344</v>
      </c>
      <c r="B464" s="74"/>
      <c r="C464" s="58"/>
      <c r="D464" s="150"/>
      <c r="E464" s="164"/>
      <c r="F464" s="58"/>
      <c r="G464" s="69"/>
      <c r="H464" s="69"/>
      <c r="I464" s="69"/>
      <c r="J464" s="69"/>
      <c r="K464" s="69"/>
      <c r="L464" s="69"/>
    </row>
    <row r="465" spans="1:12" x14ac:dyDescent="0.2">
      <c r="A465" s="56" t="s">
        <v>345</v>
      </c>
      <c r="B465" s="74"/>
      <c r="C465" s="58"/>
      <c r="D465" s="165"/>
      <c r="E465" s="166"/>
      <c r="F465" s="58"/>
      <c r="G465" s="69"/>
      <c r="H465" s="69"/>
      <c r="I465" s="69"/>
      <c r="J465" s="69"/>
      <c r="K465" s="69"/>
      <c r="L465" s="69"/>
    </row>
    <row r="466" spans="1:12" x14ac:dyDescent="0.2">
      <c r="A466" s="55"/>
      <c r="B466" s="55"/>
      <c r="D466" s="55"/>
      <c r="E466" s="55"/>
      <c r="F466" s="71"/>
      <c r="G466" s="69"/>
      <c r="H466" s="69"/>
      <c r="I466" s="69"/>
      <c r="J466" s="69"/>
      <c r="K466" s="69"/>
      <c r="L466" s="69"/>
    </row>
    <row r="467" spans="1:12" x14ac:dyDescent="0.2">
      <c r="A467" s="77" t="s">
        <v>346</v>
      </c>
      <c r="B467" s="78" t="str">
        <f>VLOOKUP(B454,calendario,5)</f>
        <v>Firenze F-U18</v>
      </c>
      <c r="C467" s="79"/>
      <c r="D467" s="77" t="s">
        <v>347</v>
      </c>
      <c r="E467" s="78" t="str">
        <f>VLOOKUP(B454,calendario,6)</f>
        <v>Swiss U21 B</v>
      </c>
      <c r="F467" s="6"/>
      <c r="G467" s="69"/>
      <c r="H467" s="69"/>
      <c r="I467" s="69"/>
      <c r="J467" s="69"/>
      <c r="K467" s="69"/>
      <c r="L467" s="69"/>
    </row>
    <row r="468" spans="1:12" x14ac:dyDescent="0.2">
      <c r="A468" s="56" t="s">
        <v>348</v>
      </c>
      <c r="B468" s="56" t="s">
        <v>349</v>
      </c>
      <c r="C468" s="73"/>
      <c r="D468" s="56" t="s">
        <v>348</v>
      </c>
      <c r="E468" s="56" t="s">
        <v>349</v>
      </c>
      <c r="F468" s="80"/>
      <c r="G468" s="69"/>
      <c r="H468" s="69"/>
      <c r="I468" s="69"/>
      <c r="J468" s="69"/>
      <c r="K468" s="69"/>
      <c r="L468" s="69"/>
    </row>
    <row r="469" spans="1:12" x14ac:dyDescent="0.2">
      <c r="A469" s="81">
        <f>VLOOKUP(B467,squadre,3,FALSE)</f>
        <v>0</v>
      </c>
      <c r="B469" s="70">
        <f>VLOOKUP(B467,squadre,4,FALSE)</f>
        <v>0</v>
      </c>
      <c r="C469" s="69"/>
      <c r="D469" s="81">
        <f>VLOOKUP(E467,squadre,3,FALSE)</f>
        <v>1</v>
      </c>
      <c r="E469" s="70" t="str">
        <f>VLOOKUP(E467,squadre,4,FALSE)</f>
        <v>Alexi Porlezza</v>
      </c>
      <c r="F469" s="58"/>
      <c r="G469" s="69"/>
      <c r="H469" s="69"/>
      <c r="I469" s="69"/>
      <c r="J469" s="69"/>
      <c r="K469" s="69"/>
      <c r="L469" s="69"/>
    </row>
    <row r="470" spans="1:12" x14ac:dyDescent="0.2">
      <c r="A470" s="81">
        <f>VLOOKUP(B467,squadre,5,FALSE)</f>
        <v>0</v>
      </c>
      <c r="B470" s="70">
        <f>VLOOKUP(B467,squadre,6,FALSE)</f>
        <v>0</v>
      </c>
      <c r="C470" s="69"/>
      <c r="D470" s="81">
        <f>VLOOKUP(E467,squadre,5,FALSE)</f>
        <v>2</v>
      </c>
      <c r="E470" s="70" t="str">
        <f>VLOOKUP(E467,squadre,6,FALSE)</f>
        <v>Odin Unger</v>
      </c>
      <c r="F470" s="58"/>
      <c r="G470" s="69"/>
      <c r="H470" s="69"/>
      <c r="I470" s="69"/>
      <c r="J470" s="69"/>
      <c r="K470" s="69"/>
      <c r="L470" s="69"/>
    </row>
    <row r="471" spans="1:12" x14ac:dyDescent="0.2">
      <c r="A471" s="81">
        <f>VLOOKUP(B467,squadre,7,FALSE)</f>
        <v>0</v>
      </c>
      <c r="B471" s="70">
        <f>VLOOKUP(B467,squadre,8,FALSE)</f>
        <v>0</v>
      </c>
      <c r="C471" s="69"/>
      <c r="D471" s="81">
        <f>VLOOKUP(E467,squadre,7,FALSE)</f>
        <v>3</v>
      </c>
      <c r="E471" s="70" t="str">
        <f>VLOOKUP(E467,squadre,8,FALSE)</f>
        <v>Livio Vögeli</v>
      </c>
      <c r="F471" s="58"/>
      <c r="G471" s="69"/>
      <c r="H471" s="69"/>
      <c r="I471" s="69"/>
      <c r="J471" s="69"/>
      <c r="K471" s="69"/>
      <c r="L471" s="69"/>
    </row>
    <row r="472" spans="1:12" x14ac:dyDescent="0.2">
      <c r="A472" s="81">
        <f>VLOOKUP(B467,squadre,9,FALSE)</f>
        <v>0</v>
      </c>
      <c r="B472" s="70">
        <f>VLOOKUP(B467,squadre,10,FALSE)</f>
        <v>0</v>
      </c>
      <c r="C472" s="69"/>
      <c r="D472" s="81">
        <f>VLOOKUP(E467,squadre,9,FALSE)</f>
        <v>4</v>
      </c>
      <c r="E472" s="70" t="str">
        <f>VLOOKUP(E467,squadre,10,FALSE)</f>
        <v>Joris Hänni</v>
      </c>
      <c r="F472" s="58"/>
      <c r="G472" s="69"/>
      <c r="H472" s="69"/>
      <c r="I472" s="69"/>
      <c r="J472" s="69"/>
      <c r="K472" s="69"/>
      <c r="L472" s="69"/>
    </row>
    <row r="473" spans="1:12" x14ac:dyDescent="0.2">
      <c r="A473" s="81">
        <f>VLOOKUP(B467,squadre,11,FALSE)</f>
        <v>0</v>
      </c>
      <c r="B473" s="70">
        <f>VLOOKUP(B467,squadre,12,FALSE)</f>
        <v>0</v>
      </c>
      <c r="C473" s="69"/>
      <c r="D473" s="81">
        <f>VLOOKUP(E467,squadre,11,FALSE)</f>
        <v>5</v>
      </c>
      <c r="E473" s="70" t="str">
        <f>VLOOKUP(E467,squadre,12,FALSE)</f>
        <v>Yannick Staufer</v>
      </c>
      <c r="F473" s="58"/>
      <c r="G473" s="69"/>
      <c r="H473" s="69"/>
      <c r="I473" s="69"/>
      <c r="J473" s="69"/>
      <c r="K473" s="69"/>
      <c r="L473" s="69"/>
    </row>
    <row r="474" spans="1:12" x14ac:dyDescent="0.2">
      <c r="A474" s="81">
        <f>VLOOKUP(B467,squadre,13,FALSE)</f>
        <v>0</v>
      </c>
      <c r="B474" s="70">
        <f>VLOOKUP(B467,squadre,14,FALSE)</f>
        <v>0</v>
      </c>
      <c r="C474" s="69"/>
      <c r="D474" s="81">
        <f>VLOOKUP(E467,squadre,13,FALSE)</f>
        <v>6</v>
      </c>
      <c r="E474" s="70" t="str">
        <f>VLOOKUP(E467,squadre,14,FALSE)</f>
        <v>Levi Kübler</v>
      </c>
      <c r="F474" s="58"/>
      <c r="G474" s="69"/>
      <c r="H474" s="69"/>
      <c r="I474" s="69"/>
      <c r="J474" s="69"/>
      <c r="K474" s="69"/>
      <c r="L474" s="69"/>
    </row>
    <row r="475" spans="1:12" x14ac:dyDescent="0.2">
      <c r="A475" s="81">
        <f>VLOOKUP(B467,squadre,15,FALSE)</f>
        <v>0</v>
      </c>
      <c r="B475" s="70">
        <f>VLOOKUP(B467,squadre,16,FALSE)</f>
        <v>0</v>
      </c>
      <c r="C475" s="69"/>
      <c r="D475" s="81">
        <f>VLOOKUP(E467,squadre,15,FALSE)</f>
        <v>7</v>
      </c>
      <c r="E475" s="70" t="str">
        <f>VLOOKUP(E467,squadre,16,FALSE)</f>
        <v>Dominic Schaub</v>
      </c>
      <c r="F475" s="58"/>
      <c r="G475" s="69"/>
      <c r="H475" s="69"/>
      <c r="I475" s="69"/>
      <c r="J475" s="69"/>
      <c r="K475" s="69"/>
      <c r="L475" s="69"/>
    </row>
    <row r="476" spans="1:12" x14ac:dyDescent="0.2">
      <c r="A476" s="81">
        <f>VLOOKUP(B467,squadre,17,FALSE)</f>
        <v>0</v>
      </c>
      <c r="B476" s="70">
        <f>VLOOKUP(B467,squadre,18,FALSE)</f>
        <v>0</v>
      </c>
      <c r="C476" s="69"/>
      <c r="D476" s="81">
        <f>VLOOKUP(E467,squadre,17,FALSE)</f>
        <v>0</v>
      </c>
      <c r="E476" s="70">
        <f>VLOOKUP(E467,squadre,18,FALSE)</f>
        <v>0</v>
      </c>
      <c r="F476" s="58"/>
      <c r="G476" s="69"/>
      <c r="H476" s="69"/>
      <c r="I476" s="69"/>
      <c r="J476" s="69"/>
      <c r="K476" s="69"/>
      <c r="L476" s="69"/>
    </row>
    <row r="477" spans="1:12" x14ac:dyDescent="0.2">
      <c r="A477" s="81">
        <f>VLOOKUP(B467,squadre,19,FALSE)</f>
        <v>0</v>
      </c>
      <c r="B477" s="70">
        <f>VLOOKUP(B467,squadre,20,FALSE)</f>
        <v>0</v>
      </c>
      <c r="C477" s="69"/>
      <c r="D477" s="81">
        <f>VLOOKUP(E467,squadre,19,FALSE)</f>
        <v>0</v>
      </c>
      <c r="E477" s="70">
        <f>VLOOKUP(E467,squadre,20,FALSE)</f>
        <v>0</v>
      </c>
      <c r="F477" s="58"/>
      <c r="G477" s="69"/>
      <c r="H477" s="69"/>
      <c r="I477" s="69"/>
      <c r="J477" s="69"/>
      <c r="K477" s="69"/>
      <c r="L477" s="69"/>
    </row>
    <row r="478" spans="1:12" x14ac:dyDescent="0.2">
      <c r="A478" s="81">
        <f>VLOOKUP(B467,squadre,21,FALSE)</f>
        <v>0</v>
      </c>
      <c r="B478" s="70">
        <f>VLOOKUP(B467,squadre,22,FALSE)</f>
        <v>0</v>
      </c>
      <c r="C478" s="69"/>
      <c r="D478" s="81">
        <f>VLOOKUP(E467,squadre,21,FALSE)</f>
        <v>0</v>
      </c>
      <c r="E478" s="70">
        <f>VLOOKUP(E467,squadre,22,FALSE)</f>
        <v>0</v>
      </c>
      <c r="F478" s="58"/>
      <c r="G478" s="69"/>
      <c r="H478" s="69"/>
      <c r="I478" s="69"/>
      <c r="J478" s="69"/>
      <c r="K478" s="69"/>
      <c r="L478" s="69"/>
    </row>
    <row r="479" spans="1:12" x14ac:dyDescent="0.2">
      <c r="A479" s="83"/>
      <c r="B479" s="74"/>
      <c r="C479" s="69"/>
      <c r="D479" s="83"/>
      <c r="E479" s="74"/>
      <c r="F479" s="58"/>
      <c r="G479" s="69"/>
      <c r="H479" s="69"/>
      <c r="I479" s="69"/>
      <c r="J479" s="69"/>
      <c r="K479" s="69"/>
      <c r="L479" s="69"/>
    </row>
    <row r="480" spans="1:12" x14ac:dyDescent="0.2">
      <c r="A480" s="55"/>
      <c r="B480" s="55"/>
      <c r="C480" s="55"/>
      <c r="D480" s="55"/>
      <c r="E480" s="55"/>
      <c r="F480" s="71"/>
      <c r="G480" s="69"/>
      <c r="H480" s="69"/>
      <c r="I480" s="69"/>
      <c r="J480" s="69"/>
      <c r="K480" s="69"/>
      <c r="L480" s="69"/>
    </row>
    <row r="481" spans="1:12" x14ac:dyDescent="0.2">
      <c r="A481" s="77" t="s">
        <v>352</v>
      </c>
      <c r="B481" s="78" t="str">
        <f>B467</f>
        <v>Firenze F-U18</v>
      </c>
      <c r="C481" s="84"/>
      <c r="D481" s="84"/>
      <c r="E481" s="78" t="str">
        <f>E467</f>
        <v>Swiss U21 B</v>
      </c>
      <c r="F481" s="71"/>
      <c r="G481" s="69"/>
      <c r="H481" s="69"/>
      <c r="I481" s="69"/>
      <c r="J481" s="69"/>
      <c r="K481" s="69"/>
      <c r="L481" s="69"/>
    </row>
    <row r="482" spans="1:12" x14ac:dyDescent="0.2">
      <c r="A482" s="56" t="s">
        <v>353</v>
      </c>
      <c r="B482" s="69"/>
      <c r="C482" s="14"/>
      <c r="D482" s="71"/>
      <c r="E482" s="69"/>
      <c r="F482" s="58"/>
      <c r="G482" s="69"/>
      <c r="H482" s="69"/>
      <c r="I482" s="69"/>
      <c r="J482" s="69"/>
      <c r="K482" s="69"/>
      <c r="L482" s="69"/>
    </row>
    <row r="483" spans="1:12" x14ac:dyDescent="0.2">
      <c r="A483" s="56" t="s">
        <v>354</v>
      </c>
      <c r="B483" s="69"/>
      <c r="C483" s="14"/>
      <c r="D483" s="71"/>
      <c r="E483" s="69"/>
      <c r="F483" s="58"/>
      <c r="G483" s="69"/>
      <c r="H483" s="69"/>
      <c r="I483" s="69"/>
      <c r="J483" s="69"/>
      <c r="K483" s="69"/>
      <c r="L483" s="69"/>
    </row>
    <row r="484" spans="1:12" x14ac:dyDescent="0.2">
      <c r="A484" s="56" t="s">
        <v>355</v>
      </c>
      <c r="B484" s="69"/>
      <c r="C484" s="14"/>
      <c r="D484" s="71"/>
      <c r="E484" s="69"/>
      <c r="F484" s="58"/>
      <c r="G484" s="69"/>
      <c r="H484" s="69"/>
      <c r="I484" s="69"/>
      <c r="J484" s="69"/>
      <c r="K484" s="69"/>
      <c r="L484" s="69"/>
    </row>
    <row r="485" spans="1:12" x14ac:dyDescent="0.2">
      <c r="A485" s="56" t="s">
        <v>356</v>
      </c>
      <c r="B485" s="69"/>
      <c r="C485" s="14"/>
      <c r="D485" s="71"/>
      <c r="E485" s="69"/>
      <c r="F485" s="58"/>
      <c r="G485" s="69"/>
      <c r="H485" s="69"/>
      <c r="I485" s="69"/>
      <c r="J485" s="69"/>
      <c r="K485" s="69"/>
      <c r="L485" s="69"/>
    </row>
    <row r="486" spans="1:12" ht="15.75" x14ac:dyDescent="0.25">
      <c r="A486" s="85" t="s">
        <v>357</v>
      </c>
      <c r="B486" s="86">
        <v>1</v>
      </c>
      <c r="C486" s="87"/>
      <c r="D486" s="88"/>
      <c r="E486" s="86">
        <v>6</v>
      </c>
      <c r="F486" s="58"/>
      <c r="G486" s="69"/>
      <c r="H486" s="69"/>
      <c r="I486" s="69"/>
      <c r="J486" s="69"/>
      <c r="K486" s="69"/>
      <c r="L486" s="69"/>
    </row>
    <row r="487" spans="1:12" x14ac:dyDescent="0.2">
      <c r="A487" s="89"/>
      <c r="B487" s="8"/>
      <c r="E487" s="55"/>
      <c r="F487" s="71"/>
      <c r="G487" s="69"/>
      <c r="H487" s="69"/>
      <c r="I487" s="69"/>
      <c r="J487" s="69"/>
      <c r="K487" s="69"/>
      <c r="L487" s="69"/>
    </row>
    <row r="488" spans="1:12" x14ac:dyDescent="0.2">
      <c r="A488" s="56" t="s">
        <v>358</v>
      </c>
      <c r="B488" s="69"/>
      <c r="C488" s="14"/>
      <c r="F488" s="71"/>
      <c r="G488" s="69"/>
      <c r="H488" s="69"/>
      <c r="I488" s="69"/>
      <c r="J488" s="69"/>
      <c r="K488" s="69"/>
      <c r="L488" s="69"/>
    </row>
    <row r="489" spans="1:12" x14ac:dyDescent="0.2">
      <c r="A489" s="55"/>
      <c r="B489" s="55"/>
      <c r="G489" s="55"/>
      <c r="H489" s="55"/>
      <c r="I489" s="55"/>
      <c r="J489" s="55"/>
      <c r="K489" s="55"/>
      <c r="L489" s="55"/>
    </row>
    <row r="490" spans="1:12" x14ac:dyDescent="0.2">
      <c r="A490" s="28" t="s">
        <v>341</v>
      </c>
      <c r="B490" s="3"/>
      <c r="D490" s="28" t="s">
        <v>342</v>
      </c>
      <c r="E490" s="3"/>
      <c r="G490" s="28" t="s">
        <v>359</v>
      </c>
      <c r="H490" s="3"/>
      <c r="K490" s="28" t="s">
        <v>360</v>
      </c>
      <c r="L490" s="3"/>
    </row>
    <row r="491" spans="1:12" x14ac:dyDescent="0.2">
      <c r="B491" s="55"/>
      <c r="E491" s="55"/>
      <c r="H491" s="55"/>
      <c r="L491" s="55"/>
    </row>
    <row r="492" spans="1:12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ht="45" x14ac:dyDescent="0.6">
      <c r="A493" s="170" t="s">
        <v>331</v>
      </c>
      <c r="B493" s="160"/>
      <c r="C493" s="160"/>
      <c r="D493" s="160"/>
      <c r="E493" s="160"/>
      <c r="F493" s="52" t="s">
        <v>332</v>
      </c>
      <c r="G493" s="53"/>
      <c r="H493" s="53"/>
      <c r="I493" s="53"/>
      <c r="J493" s="53"/>
      <c r="K493" s="169" t="s">
        <v>333</v>
      </c>
      <c r="L493" s="160"/>
    </row>
    <row r="494" spans="1:12" x14ac:dyDescent="0.2">
      <c r="A494" s="8"/>
      <c r="B494" s="8"/>
      <c r="C494" s="55"/>
      <c r="D494" s="8"/>
      <c r="E494" s="8"/>
      <c r="F494" s="55"/>
      <c r="G494" s="8"/>
      <c r="H494" s="8"/>
      <c r="I494" s="8"/>
      <c r="J494" s="8"/>
      <c r="K494" s="8"/>
      <c r="L494" s="8"/>
    </row>
    <row r="495" spans="1:12" x14ac:dyDescent="0.2">
      <c r="A495" s="56" t="s">
        <v>19</v>
      </c>
      <c r="B495" s="146">
        <v>56</v>
      </c>
      <c r="C495" s="58"/>
      <c r="D495" s="167" t="s">
        <v>334</v>
      </c>
      <c r="E495" s="168"/>
      <c r="F495" s="60">
        <f>B495</f>
        <v>56</v>
      </c>
      <c r="G495" s="61" t="s">
        <v>335</v>
      </c>
      <c r="H495" s="62" t="str">
        <f>B508</f>
        <v>Bologna U21</v>
      </c>
      <c r="I495" s="167" t="s">
        <v>336</v>
      </c>
      <c r="J495" s="168"/>
      <c r="K495" s="62" t="str">
        <f>E508</f>
        <v>K.C. Arenzano</v>
      </c>
      <c r="L495" s="61" t="s">
        <v>65</v>
      </c>
    </row>
    <row r="496" spans="1:12" x14ac:dyDescent="0.2">
      <c r="A496" s="56" t="s">
        <v>337</v>
      </c>
      <c r="B496" s="105" t="s">
        <v>409</v>
      </c>
      <c r="C496" s="58"/>
      <c r="D496" s="162"/>
      <c r="E496" s="163"/>
      <c r="F496" s="58"/>
      <c r="G496" s="69"/>
      <c r="H496" s="69"/>
      <c r="I496" s="69"/>
      <c r="J496" s="69"/>
      <c r="K496" s="69"/>
      <c r="L496" s="69"/>
    </row>
    <row r="497" spans="1:12" x14ac:dyDescent="0.2">
      <c r="A497" s="56" t="s">
        <v>338</v>
      </c>
      <c r="B497" s="70">
        <f>VLOOKUP(B495,calendario,3)</f>
        <v>4</v>
      </c>
      <c r="C497" s="58"/>
      <c r="D497" s="150"/>
      <c r="E497" s="164"/>
      <c r="F497" s="58"/>
      <c r="G497" s="69"/>
      <c r="H497" s="69"/>
      <c r="I497" s="69"/>
      <c r="J497" s="69"/>
      <c r="K497" s="69"/>
      <c r="L497" s="69"/>
    </row>
    <row r="498" spans="1:12" x14ac:dyDescent="0.2">
      <c r="A498" s="56" t="s">
        <v>36</v>
      </c>
      <c r="B498" s="70" t="str">
        <f>VLOOKUP(B508,squadre,2,FALSE)</f>
        <v>2nd Division</v>
      </c>
      <c r="C498" s="58"/>
      <c r="D498" s="150"/>
      <c r="E498" s="164"/>
      <c r="F498" s="58"/>
      <c r="G498" s="69"/>
      <c r="H498" s="69"/>
      <c r="I498" s="69"/>
      <c r="J498" s="69"/>
      <c r="K498" s="69"/>
      <c r="L498" s="69"/>
    </row>
    <row r="499" spans="1:12" x14ac:dyDescent="0.2">
      <c r="A499" s="56" t="s">
        <v>340</v>
      </c>
      <c r="B499" s="72">
        <v>42833</v>
      </c>
      <c r="C499" s="58"/>
      <c r="D499" s="150"/>
      <c r="E499" s="164"/>
      <c r="F499" s="58"/>
      <c r="G499" s="69"/>
      <c r="H499" s="69"/>
      <c r="I499" s="69"/>
      <c r="J499" s="69"/>
      <c r="K499" s="69"/>
      <c r="L499" s="69"/>
    </row>
    <row r="500" spans="1:12" x14ac:dyDescent="0.2">
      <c r="A500" s="73"/>
      <c r="B500" s="74"/>
      <c r="C500" s="58"/>
      <c r="D500" s="150"/>
      <c r="E500" s="164"/>
      <c r="F500" s="58"/>
      <c r="G500" s="69"/>
      <c r="H500" s="69"/>
      <c r="I500" s="69"/>
      <c r="J500" s="69"/>
      <c r="K500" s="69"/>
      <c r="L500" s="69"/>
    </row>
    <row r="501" spans="1:12" x14ac:dyDescent="0.2">
      <c r="A501" s="56" t="s">
        <v>341</v>
      </c>
      <c r="B501" s="70" t="str">
        <f>VLOOKUP(B495,calendario,9)</f>
        <v>Swiss Ladies</v>
      </c>
      <c r="C501" s="58"/>
      <c r="D501" s="150"/>
      <c r="E501" s="164"/>
      <c r="F501" s="58"/>
      <c r="G501" s="69"/>
      <c r="H501" s="69"/>
      <c r="I501" s="69"/>
      <c r="J501" s="69"/>
      <c r="K501" s="69"/>
      <c r="L501" s="69"/>
    </row>
    <row r="502" spans="1:12" x14ac:dyDescent="0.2">
      <c r="A502" s="56" t="s">
        <v>342</v>
      </c>
      <c r="B502" s="74"/>
      <c r="C502" s="58"/>
      <c r="D502" s="150"/>
      <c r="E502" s="164"/>
      <c r="F502" s="58"/>
      <c r="G502" s="69"/>
      <c r="H502" s="69"/>
      <c r="I502" s="69"/>
      <c r="J502" s="69"/>
      <c r="K502" s="69"/>
      <c r="L502" s="69"/>
    </row>
    <row r="503" spans="1:12" x14ac:dyDescent="0.2">
      <c r="A503" s="73"/>
      <c r="B503" s="74"/>
      <c r="C503" s="58"/>
      <c r="D503" s="150"/>
      <c r="E503" s="164"/>
      <c r="F503" s="58"/>
      <c r="G503" s="69"/>
      <c r="H503" s="69"/>
      <c r="I503" s="69"/>
      <c r="J503" s="69"/>
      <c r="K503" s="69"/>
      <c r="L503" s="69"/>
    </row>
    <row r="504" spans="1:12" x14ac:dyDescent="0.2">
      <c r="A504" s="56" t="s">
        <v>343</v>
      </c>
      <c r="B504" s="74"/>
      <c r="C504" s="58"/>
      <c r="D504" s="150"/>
      <c r="E504" s="164"/>
      <c r="F504" s="58"/>
      <c r="G504" s="69"/>
      <c r="H504" s="69"/>
      <c r="I504" s="69"/>
      <c r="J504" s="69"/>
      <c r="K504" s="69"/>
      <c r="L504" s="69"/>
    </row>
    <row r="505" spans="1:12" x14ac:dyDescent="0.2">
      <c r="A505" s="56" t="s">
        <v>344</v>
      </c>
      <c r="B505" s="74"/>
      <c r="C505" s="58"/>
      <c r="D505" s="150"/>
      <c r="E505" s="164"/>
      <c r="F505" s="58"/>
      <c r="G505" s="69"/>
      <c r="H505" s="69"/>
      <c r="I505" s="69"/>
      <c r="J505" s="69"/>
      <c r="K505" s="69"/>
      <c r="L505" s="69"/>
    </row>
    <row r="506" spans="1:12" x14ac:dyDescent="0.2">
      <c r="A506" s="56" t="s">
        <v>345</v>
      </c>
      <c r="B506" s="74"/>
      <c r="C506" s="58"/>
      <c r="D506" s="165"/>
      <c r="E506" s="166"/>
      <c r="F506" s="58"/>
      <c r="G506" s="69"/>
      <c r="H506" s="69"/>
      <c r="I506" s="69"/>
      <c r="J506" s="69"/>
      <c r="K506" s="69"/>
      <c r="L506" s="69"/>
    </row>
    <row r="507" spans="1:12" x14ac:dyDescent="0.2">
      <c r="A507" s="55"/>
      <c r="B507" s="55"/>
      <c r="D507" s="55"/>
      <c r="E507" s="55"/>
      <c r="F507" s="71"/>
      <c r="G507" s="69"/>
      <c r="H507" s="69"/>
      <c r="I507" s="69"/>
      <c r="J507" s="69"/>
      <c r="K507" s="69"/>
      <c r="L507" s="69"/>
    </row>
    <row r="508" spans="1:12" x14ac:dyDescent="0.2">
      <c r="A508" s="77" t="s">
        <v>346</v>
      </c>
      <c r="B508" s="78" t="str">
        <f>VLOOKUP(B495,calendario,5)</f>
        <v>Bologna U21</v>
      </c>
      <c r="C508" s="79"/>
      <c r="D508" s="77" t="s">
        <v>347</v>
      </c>
      <c r="E508" s="78" t="str">
        <f>VLOOKUP(B495,calendario,6)</f>
        <v>K.C. Arenzano</v>
      </c>
      <c r="F508" s="6"/>
      <c r="G508" s="69"/>
      <c r="H508" s="69"/>
      <c r="I508" s="69"/>
      <c r="J508" s="69"/>
      <c r="K508" s="69"/>
      <c r="L508" s="69"/>
    </row>
    <row r="509" spans="1:12" x14ac:dyDescent="0.2">
      <c r="A509" s="56" t="s">
        <v>348</v>
      </c>
      <c r="B509" s="56" t="s">
        <v>349</v>
      </c>
      <c r="C509" s="73"/>
      <c r="D509" s="56" t="s">
        <v>348</v>
      </c>
      <c r="E509" s="56" t="s">
        <v>349</v>
      </c>
      <c r="F509" s="80"/>
      <c r="G509" s="69"/>
      <c r="H509" s="69"/>
      <c r="I509" s="69"/>
      <c r="J509" s="69"/>
      <c r="K509" s="69"/>
      <c r="L509" s="69"/>
    </row>
    <row r="510" spans="1:12" x14ac:dyDescent="0.2">
      <c r="A510" s="81">
        <f>VLOOKUP(B508,squadre,3,FALSE)</f>
        <v>6</v>
      </c>
      <c r="B510" s="70" t="str">
        <f>VLOOKUP(B508,squadre,4,FALSE)</f>
        <v>Andrea Medola</v>
      </c>
      <c r="C510" s="69"/>
      <c r="D510" s="81">
        <f>VLOOKUP(E508,squadre,3,FALSE)</f>
        <v>1</v>
      </c>
      <c r="E510" s="70" t="str">
        <f>VLOOKUP(E508,squadre,4,FALSE)</f>
        <v>Damonte Stefano</v>
      </c>
      <c r="F510" s="58"/>
      <c r="G510" s="69"/>
      <c r="H510" s="69"/>
      <c r="I510" s="69"/>
      <c r="J510" s="69"/>
      <c r="K510" s="69"/>
      <c r="L510" s="69"/>
    </row>
    <row r="511" spans="1:12" x14ac:dyDescent="0.2">
      <c r="A511" s="81">
        <f>VLOOKUP(B508,squadre,5,FALSE)</f>
        <v>3</v>
      </c>
      <c r="B511" s="70" t="str">
        <f>VLOOKUP(B508,squadre,6,FALSE)</f>
        <v>Lorenzo Seneca</v>
      </c>
      <c r="C511" s="69"/>
      <c r="D511" s="81">
        <f>VLOOKUP(E508,squadre,5,FALSE)</f>
        <v>4</v>
      </c>
      <c r="E511" s="70" t="str">
        <f>VLOOKUP(E508,squadre,6,FALSE)</f>
        <v>Bertola</v>
      </c>
      <c r="F511" s="58"/>
      <c r="G511" s="69"/>
      <c r="H511" s="69"/>
      <c r="I511" s="69"/>
      <c r="J511" s="69"/>
      <c r="K511" s="69"/>
      <c r="L511" s="69"/>
    </row>
    <row r="512" spans="1:12" x14ac:dyDescent="0.2">
      <c r="A512" s="81">
        <f>VLOOKUP(B508,squadre,7,FALSE)</f>
        <v>10</v>
      </c>
      <c r="B512" s="70" t="str">
        <f>VLOOKUP(B508,squadre,8,FALSE)</f>
        <v>Anna Esposito</v>
      </c>
      <c r="C512" s="69"/>
      <c r="D512" s="81">
        <f>VLOOKUP(E508,squadre,7,FALSE)</f>
        <v>8</v>
      </c>
      <c r="E512" s="70" t="str">
        <f>VLOOKUP(E508,squadre,8,FALSE)</f>
        <v>Merello</v>
      </c>
      <c r="F512" s="58"/>
      <c r="G512" s="69"/>
      <c r="H512" s="69"/>
      <c r="I512" s="69"/>
      <c r="J512" s="69"/>
      <c r="K512" s="69"/>
      <c r="L512" s="69"/>
    </row>
    <row r="513" spans="1:12" x14ac:dyDescent="0.2">
      <c r="A513" s="81">
        <f>VLOOKUP(B508,squadre,9,FALSE)</f>
        <v>1</v>
      </c>
      <c r="B513" s="70" t="str">
        <f>VLOOKUP(B508,squadre,10,FALSE)</f>
        <v>Veronica Mazzanti</v>
      </c>
      <c r="C513" s="69"/>
      <c r="D513" s="81">
        <f>VLOOKUP(E508,squadre,9,FALSE)</f>
        <v>9</v>
      </c>
      <c r="E513" s="70" t="str">
        <f>VLOOKUP(E508,squadre,10,FALSE)</f>
        <v>Lugaresi</v>
      </c>
      <c r="F513" s="58"/>
      <c r="G513" s="69"/>
      <c r="H513" s="69"/>
      <c r="I513" s="69"/>
      <c r="J513" s="69"/>
      <c r="K513" s="69"/>
      <c r="L513" s="69"/>
    </row>
    <row r="514" spans="1:12" x14ac:dyDescent="0.2">
      <c r="A514" s="81">
        <f>VLOOKUP(B508,squadre,11,FALSE)</f>
        <v>9</v>
      </c>
      <c r="B514" s="70" t="str">
        <f>VLOOKUP(B508,squadre,12,FALSE)</f>
        <v>Alberto Scagliarini</v>
      </c>
      <c r="C514" s="69"/>
      <c r="D514" s="81">
        <f>VLOOKUP(E508,squadre,11,FALSE)</f>
        <v>7</v>
      </c>
      <c r="E514" s="70" t="str">
        <f>VLOOKUP(E508,squadre,12,FALSE)</f>
        <v>Matteucci</v>
      </c>
      <c r="F514" s="58"/>
      <c r="G514" s="69"/>
      <c r="H514" s="69"/>
      <c r="I514" s="69"/>
      <c r="J514" s="69"/>
      <c r="K514" s="69"/>
      <c r="L514" s="69"/>
    </row>
    <row r="515" spans="1:12" x14ac:dyDescent="0.2">
      <c r="A515" s="81">
        <f>VLOOKUP(B508,squadre,13,FALSE)</f>
        <v>2</v>
      </c>
      <c r="B515" s="70" t="str">
        <f>VLOOKUP(B508,squadre,14,FALSE)</f>
        <v>Alice Ventura</v>
      </c>
      <c r="C515" s="69"/>
      <c r="D515" s="81">
        <f>VLOOKUP(E508,squadre,13,FALSE)</f>
        <v>0</v>
      </c>
      <c r="E515" s="70">
        <f>VLOOKUP(E508,squadre,14,FALSE)</f>
        <v>0</v>
      </c>
      <c r="F515" s="58"/>
      <c r="G515" s="69"/>
      <c r="H515" s="69"/>
      <c r="I515" s="69"/>
      <c r="J515" s="69"/>
      <c r="K515" s="69"/>
      <c r="L515" s="69"/>
    </row>
    <row r="516" spans="1:12" x14ac:dyDescent="0.2">
      <c r="A516" s="81">
        <f>VLOOKUP(B508,squadre,15,FALSE)</f>
        <v>7</v>
      </c>
      <c r="B516" s="70" t="str">
        <f>VLOOKUP(B508,squadre,16,FALSE)</f>
        <v>Giacomo Antonini</v>
      </c>
      <c r="C516" s="69"/>
      <c r="D516" s="81">
        <f>VLOOKUP(E508,squadre,15,FALSE)</f>
        <v>0</v>
      </c>
      <c r="E516" s="70">
        <f>VLOOKUP(E508,squadre,16,FALSE)</f>
        <v>0</v>
      </c>
      <c r="F516" s="58"/>
      <c r="G516" s="69"/>
      <c r="H516" s="69"/>
      <c r="I516" s="69"/>
      <c r="J516" s="69"/>
      <c r="K516" s="69"/>
      <c r="L516" s="69"/>
    </row>
    <row r="517" spans="1:12" x14ac:dyDescent="0.2">
      <c r="A517" s="81">
        <f>VLOOKUP(B508,squadre,17,FALSE)</f>
        <v>0</v>
      </c>
      <c r="B517" s="70">
        <f>VLOOKUP(B508,squadre,18,FALSE)</f>
        <v>0</v>
      </c>
      <c r="C517" s="69"/>
      <c r="D517" s="81">
        <f>VLOOKUP(E508,squadre,17,FALSE)</f>
        <v>0</v>
      </c>
      <c r="E517" s="70">
        <f>VLOOKUP(E508,squadre,18,FALSE)</f>
        <v>0</v>
      </c>
      <c r="F517" s="58"/>
      <c r="G517" s="69"/>
      <c r="H517" s="69"/>
      <c r="I517" s="69"/>
      <c r="J517" s="69"/>
      <c r="K517" s="69"/>
      <c r="L517" s="69"/>
    </row>
    <row r="518" spans="1:12" x14ac:dyDescent="0.2">
      <c r="A518" s="81">
        <f>VLOOKUP(B508,squadre,19,FALSE)</f>
        <v>0</v>
      </c>
      <c r="B518" s="70">
        <f>VLOOKUP(B508,squadre,20,FALSE)</f>
        <v>0</v>
      </c>
      <c r="C518" s="69"/>
      <c r="D518" s="81">
        <f>VLOOKUP(E508,squadre,19,FALSE)</f>
        <v>0</v>
      </c>
      <c r="E518" s="70">
        <f>VLOOKUP(E508,squadre,20,FALSE)</f>
        <v>0</v>
      </c>
      <c r="F518" s="58"/>
      <c r="G518" s="69"/>
      <c r="H518" s="69"/>
      <c r="I518" s="69"/>
      <c r="J518" s="69"/>
      <c r="K518" s="69"/>
      <c r="L518" s="69"/>
    </row>
    <row r="519" spans="1:12" x14ac:dyDescent="0.2">
      <c r="A519" s="81">
        <f>VLOOKUP(B508,squadre,21,FALSE)</f>
        <v>0</v>
      </c>
      <c r="B519" s="70">
        <f>VLOOKUP(B508,squadre,22,FALSE)</f>
        <v>0</v>
      </c>
      <c r="C519" s="69"/>
      <c r="D519" s="81">
        <f>VLOOKUP(E508,squadre,21,FALSE)</f>
        <v>0</v>
      </c>
      <c r="E519" s="70">
        <f>VLOOKUP(E508,squadre,22,FALSE)</f>
        <v>0</v>
      </c>
      <c r="F519" s="58"/>
      <c r="G519" s="69"/>
      <c r="H519" s="69"/>
      <c r="I519" s="69"/>
      <c r="J519" s="69"/>
      <c r="K519" s="69"/>
      <c r="L519" s="69"/>
    </row>
    <row r="520" spans="1:12" x14ac:dyDescent="0.2">
      <c r="A520" s="83"/>
      <c r="B520" s="74"/>
      <c r="C520" s="69"/>
      <c r="D520" s="83"/>
      <c r="E520" s="74"/>
      <c r="F520" s="58"/>
      <c r="G520" s="69"/>
      <c r="H520" s="69"/>
      <c r="I520" s="69"/>
      <c r="J520" s="69"/>
      <c r="K520" s="69"/>
      <c r="L520" s="69"/>
    </row>
    <row r="521" spans="1:12" x14ac:dyDescent="0.2">
      <c r="A521" s="55"/>
      <c r="B521" s="55"/>
      <c r="C521" s="55"/>
      <c r="D521" s="55"/>
      <c r="E521" s="55"/>
      <c r="F521" s="71"/>
      <c r="G521" s="69"/>
      <c r="H521" s="69"/>
      <c r="I521" s="69"/>
      <c r="J521" s="69"/>
      <c r="K521" s="69"/>
      <c r="L521" s="69"/>
    </row>
    <row r="522" spans="1:12" x14ac:dyDescent="0.2">
      <c r="A522" s="77" t="s">
        <v>352</v>
      </c>
      <c r="B522" s="78" t="str">
        <f>B508</f>
        <v>Bologna U21</v>
      </c>
      <c r="C522" s="84"/>
      <c r="D522" s="84"/>
      <c r="E522" s="78" t="str">
        <f>E508</f>
        <v>K.C. Arenzano</v>
      </c>
      <c r="F522" s="71"/>
      <c r="G522" s="69"/>
      <c r="H522" s="69"/>
      <c r="I522" s="69"/>
      <c r="J522" s="69"/>
      <c r="K522" s="69"/>
      <c r="L522" s="69"/>
    </row>
    <row r="523" spans="1:12" x14ac:dyDescent="0.2">
      <c r="A523" s="56" t="s">
        <v>353</v>
      </c>
      <c r="B523" s="69"/>
      <c r="C523" s="14"/>
      <c r="D523" s="71"/>
      <c r="E523" s="69"/>
      <c r="F523" s="58"/>
      <c r="G523" s="69"/>
      <c r="H523" s="69"/>
      <c r="I523" s="69"/>
      <c r="J523" s="69"/>
      <c r="K523" s="69"/>
      <c r="L523" s="69"/>
    </row>
    <row r="524" spans="1:12" x14ac:dyDescent="0.2">
      <c r="A524" s="56" t="s">
        <v>354</v>
      </c>
      <c r="B524" s="69"/>
      <c r="C524" s="14"/>
      <c r="D524" s="71"/>
      <c r="E524" s="69"/>
      <c r="F524" s="58"/>
      <c r="G524" s="69"/>
      <c r="H524" s="69"/>
      <c r="I524" s="69"/>
      <c r="J524" s="69"/>
      <c r="K524" s="69"/>
      <c r="L524" s="69"/>
    </row>
    <row r="525" spans="1:12" x14ac:dyDescent="0.2">
      <c r="A525" s="56" t="s">
        <v>355</v>
      </c>
      <c r="B525" s="69"/>
      <c r="C525" s="14"/>
      <c r="D525" s="71"/>
      <c r="E525" s="69"/>
      <c r="F525" s="58"/>
      <c r="G525" s="69"/>
      <c r="H525" s="69"/>
      <c r="I525" s="69"/>
      <c r="J525" s="69"/>
      <c r="K525" s="69"/>
      <c r="L525" s="69"/>
    </row>
    <row r="526" spans="1:12" x14ac:dyDescent="0.2">
      <c r="A526" s="56" t="s">
        <v>356</v>
      </c>
      <c r="B526" s="69"/>
      <c r="C526" s="14"/>
      <c r="D526" s="71"/>
      <c r="E526" s="69"/>
      <c r="F526" s="58"/>
      <c r="G526" s="69"/>
      <c r="H526" s="69"/>
      <c r="I526" s="69"/>
      <c r="J526" s="69"/>
      <c r="K526" s="69"/>
      <c r="L526" s="69"/>
    </row>
    <row r="527" spans="1:12" ht="15.75" x14ac:dyDescent="0.25">
      <c r="A527" s="85" t="s">
        <v>357</v>
      </c>
      <c r="B527" s="86">
        <v>6</v>
      </c>
      <c r="C527" s="87"/>
      <c r="D527" s="88"/>
      <c r="E527" s="86">
        <v>6</v>
      </c>
      <c r="F527" s="58"/>
      <c r="G527" s="69"/>
      <c r="H527" s="69"/>
      <c r="I527" s="69"/>
      <c r="J527" s="69"/>
      <c r="K527" s="69"/>
      <c r="L527" s="69"/>
    </row>
    <row r="528" spans="1:12" x14ac:dyDescent="0.2">
      <c r="A528" s="89"/>
      <c r="B528" s="8"/>
      <c r="E528" s="55"/>
      <c r="F528" s="71"/>
      <c r="G528" s="69"/>
      <c r="H528" s="69"/>
      <c r="I528" s="69"/>
      <c r="J528" s="69"/>
      <c r="K528" s="69"/>
      <c r="L528" s="69"/>
    </row>
    <row r="529" spans="1:12" x14ac:dyDescent="0.2">
      <c r="A529" s="56" t="s">
        <v>358</v>
      </c>
      <c r="B529" s="69"/>
      <c r="C529" s="14"/>
      <c r="F529" s="71"/>
      <c r="G529" s="69"/>
      <c r="H529" s="69"/>
      <c r="I529" s="69"/>
      <c r="J529" s="69"/>
      <c r="K529" s="69"/>
      <c r="L529" s="69"/>
    </row>
    <row r="530" spans="1:12" x14ac:dyDescent="0.2">
      <c r="A530" s="55"/>
      <c r="B530" s="55"/>
      <c r="G530" s="55"/>
      <c r="H530" s="55"/>
      <c r="I530" s="55"/>
      <c r="J530" s="55"/>
      <c r="K530" s="55"/>
      <c r="L530" s="55"/>
    </row>
    <row r="531" spans="1:12" x14ac:dyDescent="0.2">
      <c r="A531" s="28" t="s">
        <v>341</v>
      </c>
      <c r="B531" s="3"/>
      <c r="D531" s="28" t="s">
        <v>342</v>
      </c>
      <c r="E531" s="3"/>
      <c r="G531" s="28" t="s">
        <v>359</v>
      </c>
      <c r="H531" s="3"/>
      <c r="K531" s="28" t="s">
        <v>360</v>
      </c>
      <c r="L531" s="3"/>
    </row>
    <row r="532" spans="1:12" x14ac:dyDescent="0.2">
      <c r="B532" s="55"/>
      <c r="E532" s="55"/>
      <c r="H532" s="55"/>
      <c r="L532" s="55"/>
    </row>
    <row r="533" spans="1:12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</sheetData>
  <mergeCells count="65">
    <mergeCell ref="D3:E3"/>
    <mergeCell ref="A1:E1"/>
    <mergeCell ref="K1:L1"/>
    <mergeCell ref="A165:E165"/>
    <mergeCell ref="A124:E124"/>
    <mergeCell ref="K124:L124"/>
    <mergeCell ref="I126:J126"/>
    <mergeCell ref="K165:L165"/>
    <mergeCell ref="I3:J3"/>
    <mergeCell ref="K42:L42"/>
    <mergeCell ref="I44:J44"/>
    <mergeCell ref="D44:E44"/>
    <mergeCell ref="A42:E42"/>
    <mergeCell ref="D4:E14"/>
    <mergeCell ref="D496:E506"/>
    <mergeCell ref="A493:E493"/>
    <mergeCell ref="K493:L493"/>
    <mergeCell ref="K83:L83"/>
    <mergeCell ref="I85:J85"/>
    <mergeCell ref="D85:E85"/>
    <mergeCell ref="A83:E83"/>
    <mergeCell ref="K452:L452"/>
    <mergeCell ref="A452:E452"/>
    <mergeCell ref="K247:L247"/>
    <mergeCell ref="I167:J167"/>
    <mergeCell ref="K206:L206"/>
    <mergeCell ref="I208:J208"/>
    <mergeCell ref="K288:L288"/>
    <mergeCell ref="K329:L329"/>
    <mergeCell ref="K411:L411"/>
    <mergeCell ref="A411:E411"/>
    <mergeCell ref="I495:J495"/>
    <mergeCell ref="D495:E495"/>
    <mergeCell ref="K370:L370"/>
    <mergeCell ref="I372:J372"/>
    <mergeCell ref="I454:J454"/>
    <mergeCell ref="D413:E413"/>
    <mergeCell ref="D414:E424"/>
    <mergeCell ref="I413:J413"/>
    <mergeCell ref="D373:E383"/>
    <mergeCell ref="I331:J331"/>
    <mergeCell ref="A288:E288"/>
    <mergeCell ref="A370:E370"/>
    <mergeCell ref="I290:J290"/>
    <mergeCell ref="A206:E206"/>
    <mergeCell ref="A247:E247"/>
    <mergeCell ref="I249:J249"/>
    <mergeCell ref="D332:E342"/>
    <mergeCell ref="D291:E301"/>
    <mergeCell ref="D454:E454"/>
    <mergeCell ref="D372:E372"/>
    <mergeCell ref="D455:E465"/>
    <mergeCell ref="D167:E167"/>
    <mergeCell ref="D168:E178"/>
    <mergeCell ref="D208:E208"/>
    <mergeCell ref="D209:E219"/>
    <mergeCell ref="D249:E249"/>
    <mergeCell ref="D250:E260"/>
    <mergeCell ref="D331:E331"/>
    <mergeCell ref="A329:E329"/>
    <mergeCell ref="D86:E96"/>
    <mergeCell ref="D45:E55"/>
    <mergeCell ref="D126:E126"/>
    <mergeCell ref="D127:E137"/>
    <mergeCell ref="D290:E29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/>
  </sheetViews>
  <sheetFormatPr defaultColWidth="14.42578125" defaultRowHeight="12.75" customHeight="1" x14ac:dyDescent="0.2"/>
  <cols>
    <col min="1" max="1" width="5.42578125" customWidth="1"/>
    <col min="2" max="2" width="20.140625" customWidth="1"/>
    <col min="3" max="3" width="8.28515625" customWidth="1"/>
    <col min="4" max="4" width="5.140625" customWidth="1"/>
    <col min="5" max="5" width="17.28515625" customWidth="1"/>
    <col min="6" max="6" width="9.7109375" customWidth="1"/>
    <col min="7" max="7" width="4" customWidth="1"/>
    <col min="8" max="12" width="17.28515625" customWidth="1"/>
    <col min="13" max="13" width="19.42578125" customWidth="1"/>
  </cols>
  <sheetData>
    <row r="1" spans="1:12" ht="13.5" x14ac:dyDescent="0.25">
      <c r="A1" s="157" t="s">
        <v>403</v>
      </c>
      <c r="B1" s="148"/>
      <c r="C1" s="148"/>
      <c r="D1" s="148"/>
      <c r="E1" s="148"/>
      <c r="F1" s="148"/>
      <c r="G1" s="148"/>
      <c r="H1" s="148"/>
    </row>
    <row r="3" spans="1:12" ht="15.75" x14ac:dyDescent="0.25">
      <c r="A3" s="158" t="s">
        <v>404</v>
      </c>
      <c r="B3" s="154"/>
      <c r="C3" s="144"/>
      <c r="D3" s="158" t="s">
        <v>405</v>
      </c>
      <c r="E3" s="154"/>
      <c r="F3" s="144"/>
      <c r="G3" s="144"/>
      <c r="H3" s="145" t="s">
        <v>32</v>
      </c>
      <c r="I3" s="19"/>
    </row>
    <row r="4" spans="1:12" x14ac:dyDescent="0.2">
      <c r="A4" s="55"/>
      <c r="B4" s="55"/>
      <c r="C4" s="55"/>
      <c r="D4" s="55"/>
      <c r="E4" s="55"/>
      <c r="F4" s="55"/>
      <c r="G4" s="55"/>
      <c r="H4" s="55"/>
    </row>
    <row r="5" spans="1:12" ht="42.75" customHeight="1" x14ac:dyDescent="0.25">
      <c r="A5" s="28">
        <v>1</v>
      </c>
      <c r="B5" s="26" t="s">
        <v>129</v>
      </c>
      <c r="D5" s="28">
        <v>1</v>
      </c>
      <c r="E5" s="26" t="s">
        <v>121</v>
      </c>
      <c r="G5" s="19">
        <v>1</v>
      </c>
      <c r="H5" s="26" t="s">
        <v>406</v>
      </c>
      <c r="K5" s="26"/>
    </row>
    <row r="6" spans="1:12" ht="42.75" customHeight="1" x14ac:dyDescent="0.25">
      <c r="A6" s="28">
        <v>2</v>
      </c>
      <c r="B6" s="26" t="s">
        <v>167</v>
      </c>
      <c r="D6" s="28">
        <v>2</v>
      </c>
      <c r="E6" s="19" t="s">
        <v>306</v>
      </c>
      <c r="G6" s="19">
        <v>2</v>
      </c>
      <c r="H6" s="19" t="s">
        <v>407</v>
      </c>
      <c r="K6" s="26"/>
    </row>
    <row r="7" spans="1:12" ht="42.75" customHeight="1" x14ac:dyDescent="0.25">
      <c r="A7" s="28">
        <v>3</v>
      </c>
      <c r="B7" s="19" t="s">
        <v>177</v>
      </c>
      <c r="D7" s="28">
        <v>3</v>
      </c>
      <c r="E7" s="26" t="s">
        <v>89</v>
      </c>
      <c r="G7" s="19">
        <v>3</v>
      </c>
      <c r="H7" s="19" t="s">
        <v>408</v>
      </c>
      <c r="K7" s="19"/>
    </row>
    <row r="8" spans="1:12" ht="42.75" customHeight="1" x14ac:dyDescent="0.25">
      <c r="A8" s="28">
        <v>4</v>
      </c>
      <c r="B8" s="26" t="s">
        <v>113</v>
      </c>
      <c r="D8" s="28">
        <v>4</v>
      </c>
      <c r="E8" s="26" t="s">
        <v>197</v>
      </c>
      <c r="G8" s="19">
        <v>4</v>
      </c>
      <c r="H8" s="19" t="s">
        <v>350</v>
      </c>
      <c r="K8" s="26"/>
    </row>
    <row r="9" spans="1:12" ht="42.75" customHeight="1" x14ac:dyDescent="0.25">
      <c r="A9" s="28">
        <v>5</v>
      </c>
      <c r="B9" s="26" t="s">
        <v>149</v>
      </c>
      <c r="D9" s="28">
        <v>5</v>
      </c>
      <c r="E9" s="26" t="s">
        <v>139</v>
      </c>
      <c r="G9" s="19"/>
      <c r="H9" s="19"/>
      <c r="K9" s="26"/>
    </row>
    <row r="10" spans="1:12" ht="42.75" customHeight="1" x14ac:dyDescent="0.25">
      <c r="A10" s="28">
        <v>6</v>
      </c>
      <c r="B10" s="19" t="s">
        <v>274</v>
      </c>
      <c r="D10" s="28">
        <v>6</v>
      </c>
      <c r="E10" s="26" t="s">
        <v>76</v>
      </c>
      <c r="G10" s="19"/>
      <c r="H10" s="19"/>
      <c r="K10" s="26"/>
    </row>
    <row r="11" spans="1:12" ht="42.75" customHeight="1" x14ac:dyDescent="0.25">
      <c r="A11" s="28">
        <v>7</v>
      </c>
      <c r="B11" s="26" t="s">
        <v>186</v>
      </c>
      <c r="D11" s="28">
        <v>7</v>
      </c>
      <c r="E11" s="26" t="s">
        <v>105</v>
      </c>
      <c r="G11" s="19"/>
      <c r="H11" s="19"/>
      <c r="K11" s="26"/>
    </row>
    <row r="12" spans="1:12" ht="42.75" customHeight="1" x14ac:dyDescent="0.25">
      <c r="A12" s="28">
        <v>8</v>
      </c>
      <c r="B12" s="26" t="s">
        <v>67</v>
      </c>
      <c r="D12" s="28">
        <v>8</v>
      </c>
      <c r="E12" s="19" t="s">
        <v>350</v>
      </c>
      <c r="G12" s="19"/>
      <c r="H12" s="19"/>
      <c r="K12" s="19"/>
    </row>
    <row r="13" spans="1:12" ht="42.75" customHeight="1" x14ac:dyDescent="0.25">
      <c r="A13" s="28">
        <v>9</v>
      </c>
      <c r="B13" s="26" t="s">
        <v>157</v>
      </c>
      <c r="D13" s="28">
        <v>9</v>
      </c>
      <c r="E13" s="26" t="s">
        <v>314</v>
      </c>
      <c r="I13" s="26"/>
      <c r="K13" s="26"/>
    </row>
    <row r="14" spans="1:12" ht="42.75" customHeight="1" x14ac:dyDescent="0.25">
      <c r="A14" s="28">
        <v>10</v>
      </c>
      <c r="B14" s="19" t="s">
        <v>294</v>
      </c>
      <c r="D14" s="28">
        <v>10</v>
      </c>
      <c r="E14" s="19" t="s">
        <v>321</v>
      </c>
      <c r="K14" s="26"/>
    </row>
    <row r="15" spans="1:12" ht="42.75" customHeight="1" x14ac:dyDescent="0.25">
      <c r="A15" s="28">
        <v>11</v>
      </c>
      <c r="B15" s="19" t="s">
        <v>330</v>
      </c>
      <c r="D15" s="28">
        <v>11</v>
      </c>
      <c r="E15" s="26" t="s">
        <v>285</v>
      </c>
      <c r="K15" s="26"/>
    </row>
    <row r="16" spans="1:12" ht="42.75" customHeight="1" x14ac:dyDescent="0.25">
      <c r="A16" s="28">
        <v>12</v>
      </c>
      <c r="B16" s="19" t="s">
        <v>95</v>
      </c>
      <c r="D16" s="28">
        <v>12</v>
      </c>
      <c r="E16" s="26" t="s">
        <v>329</v>
      </c>
      <c r="K16" s="19"/>
      <c r="L16" s="26"/>
    </row>
    <row r="17" spans="1:12" ht="15.75" x14ac:dyDescent="0.25">
      <c r="A17" s="28"/>
      <c r="B17" s="26"/>
      <c r="L17" s="26"/>
    </row>
    <row r="18" spans="1:12" ht="15.75" x14ac:dyDescent="0.25">
      <c r="A18" s="28"/>
      <c r="B18" s="26"/>
      <c r="L18" s="26"/>
    </row>
    <row r="19" spans="1:12" ht="15.75" x14ac:dyDescent="0.25">
      <c r="A19" s="28"/>
      <c r="B19" s="26"/>
      <c r="L19" s="26"/>
    </row>
    <row r="20" spans="1:12" ht="15.75" x14ac:dyDescent="0.25">
      <c r="A20" s="28"/>
      <c r="B20" s="26"/>
      <c r="L20" s="26"/>
    </row>
    <row r="21" spans="1:12" ht="15.75" x14ac:dyDescent="0.25">
      <c r="A21" s="28"/>
      <c r="B21" s="26"/>
      <c r="L21" s="26"/>
    </row>
    <row r="22" spans="1:12" x14ac:dyDescent="0.2">
      <c r="B22" s="19"/>
    </row>
    <row r="23" spans="1:12" x14ac:dyDescent="0.2">
      <c r="B23" s="19"/>
    </row>
    <row r="24" spans="1:12" x14ac:dyDescent="0.2">
      <c r="B24" s="19"/>
    </row>
    <row r="25" spans="1:12" x14ac:dyDescent="0.2">
      <c r="B25" s="19"/>
    </row>
    <row r="26" spans="1:12" x14ac:dyDescent="0.2">
      <c r="B26" s="19"/>
    </row>
  </sheetData>
  <mergeCells count="3">
    <mergeCell ref="A1:H1"/>
    <mergeCell ref="A3:B3"/>
    <mergeCell ref="D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44"/>
  <sheetViews>
    <sheetView workbookViewId="0"/>
  </sheetViews>
  <sheetFormatPr defaultColWidth="14.42578125" defaultRowHeight="12.75" customHeight="1" x14ac:dyDescent="0.2"/>
  <cols>
    <col min="1" max="1" width="5" customWidth="1"/>
    <col min="2" max="2" width="5.85546875" customWidth="1"/>
    <col min="3" max="3" width="5.5703125" customWidth="1"/>
    <col min="4" max="4" width="5" customWidth="1"/>
    <col min="5" max="6" width="16.5703125" customWidth="1"/>
    <col min="7" max="8" width="4.7109375" customWidth="1"/>
    <col min="9" max="9" width="16.5703125" customWidth="1"/>
    <col min="10" max="10" width="17.28515625" customWidth="1"/>
    <col min="11" max="11" width="2.85546875" customWidth="1"/>
    <col min="12" max="12" width="17.28515625" customWidth="1"/>
    <col min="13" max="13" width="17.28515625" hidden="1" customWidth="1"/>
    <col min="14" max="16" width="4.85546875" hidden="1" customWidth="1"/>
    <col min="17" max="17" width="4.7109375" hidden="1" customWidth="1"/>
    <col min="18" max="19" width="4.85546875" hidden="1" customWidth="1"/>
    <col min="20" max="20" width="11" hidden="1" customWidth="1"/>
    <col min="21" max="25" width="5" hidden="1" customWidth="1"/>
    <col min="26" max="42" width="17.28515625" customWidth="1"/>
  </cols>
  <sheetData>
    <row r="1" spans="1:36" x14ac:dyDescent="0.25">
      <c r="A1" s="147" t="s">
        <v>0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36" ht="12.75" customHeight="1" x14ac:dyDescent="0.35">
      <c r="A2" s="155" t="s">
        <v>2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36" ht="12.75" customHeight="1" x14ac:dyDescent="0.2">
      <c r="A3" s="2"/>
      <c r="B3" s="4">
        <v>2.0833333333333332E-2</v>
      </c>
      <c r="C3" s="2"/>
    </row>
    <row r="4" spans="1:36" x14ac:dyDescent="0.25">
      <c r="A4" s="151">
        <v>42833</v>
      </c>
      <c r="B4" s="148"/>
      <c r="C4" s="148"/>
      <c r="D4" s="148"/>
      <c r="E4" s="148"/>
      <c r="F4" s="148"/>
      <c r="G4" s="148"/>
      <c r="H4" s="148"/>
      <c r="I4" s="148"/>
      <c r="J4" s="148"/>
    </row>
    <row r="5" spans="1:36" ht="12.75" customHeight="1" x14ac:dyDescent="0.2">
      <c r="A5" s="9" t="s">
        <v>7</v>
      </c>
      <c r="B5" s="11" t="s">
        <v>9</v>
      </c>
      <c r="C5" s="9" t="s">
        <v>17</v>
      </c>
      <c r="D5" s="11" t="s">
        <v>18</v>
      </c>
      <c r="E5" s="11" t="s">
        <v>19</v>
      </c>
      <c r="F5" s="13"/>
      <c r="G5" s="152" t="s">
        <v>21</v>
      </c>
      <c r="H5" s="148"/>
      <c r="I5" s="11" t="s">
        <v>22</v>
      </c>
      <c r="J5" s="11" t="s">
        <v>23</v>
      </c>
      <c r="M5" s="15" t="s">
        <v>24</v>
      </c>
      <c r="N5" s="15" t="s">
        <v>25</v>
      </c>
      <c r="O5" s="15" t="s">
        <v>26</v>
      </c>
      <c r="P5" s="15" t="s">
        <v>27</v>
      </c>
      <c r="Q5" s="15" t="s">
        <v>28</v>
      </c>
      <c r="R5" s="15" t="s">
        <v>29</v>
      </c>
      <c r="T5" s="15" t="s">
        <v>24</v>
      </c>
      <c r="U5" s="17" t="s">
        <v>25</v>
      </c>
      <c r="V5" s="17" t="s">
        <v>26</v>
      </c>
      <c r="W5" s="17" t="s">
        <v>27</v>
      </c>
      <c r="X5" s="17" t="s">
        <v>28</v>
      </c>
      <c r="Y5" s="15" t="s">
        <v>30</v>
      </c>
    </row>
    <row r="6" spans="1:36" ht="12.75" customHeight="1" x14ac:dyDescent="0.2">
      <c r="A6" s="18">
        <v>1</v>
      </c>
      <c r="B6" s="20">
        <v>0.5</v>
      </c>
      <c r="C6" s="18">
        <v>1</v>
      </c>
      <c r="D6" s="22" t="s">
        <v>10</v>
      </c>
      <c r="E6" s="24" t="str">
        <f>Gironi!B5</f>
        <v>Swiss Nat.Team</v>
      </c>
      <c r="F6" s="24" t="str">
        <f>Gironi!B7</f>
        <v>G.C. Polesine</v>
      </c>
      <c r="G6" s="27">
        <v>9</v>
      </c>
      <c r="H6" s="27">
        <v>1</v>
      </c>
      <c r="I6" s="27" t="str">
        <f>Gironi!B17</f>
        <v>C. EUR</v>
      </c>
      <c r="J6" s="30" t="str">
        <f t="shared" ref="J6:J59" si="0">I6</f>
        <v>C. EUR</v>
      </c>
      <c r="K6" s="31"/>
      <c r="M6" s="32" t="e">
        <f t="shared" ref="M6:M61" ca="1" si="1">CONCAT(D6,E6)</f>
        <v>#NAME?</v>
      </c>
      <c r="N6" s="33">
        <f t="shared" ref="N6:N61" si="2">IF(G6&gt;H6,1,0)</f>
        <v>1</v>
      </c>
      <c r="O6" s="33" t="e">
        <f t="shared" ref="O6:O61" ca="1" si="3">IF(AND(NE(G6,0),G6=H6),1,0)</f>
        <v>#NAME?</v>
      </c>
      <c r="P6" s="33">
        <f t="shared" ref="P6:P61" si="4">IF(G6&lt;H6,1,0)</f>
        <v>0</v>
      </c>
      <c r="Q6" s="33">
        <f t="shared" ref="Q6:R6" si="5">G6</f>
        <v>9</v>
      </c>
      <c r="R6" s="33">
        <f t="shared" si="5"/>
        <v>1</v>
      </c>
      <c r="T6" s="32" t="e">
        <f t="shared" ref="T6:T61" ca="1" si="6">CONCAT(D6,F6)</f>
        <v>#NAME?</v>
      </c>
      <c r="U6" s="35">
        <f t="shared" ref="U6:U61" si="7">IF(Q6&lt;R6,1,0)</f>
        <v>0</v>
      </c>
      <c r="V6" s="35" t="e">
        <f t="shared" ref="V6:V61" ca="1" si="8">IF(AND(NE(Q6,0),Q6=R6),1,0)</f>
        <v>#NAME?</v>
      </c>
      <c r="W6" s="35">
        <f t="shared" ref="W6:W61" si="9">IF(Q6&gt;R6,1,0)</f>
        <v>1</v>
      </c>
      <c r="X6" s="35">
        <f t="shared" ref="X6:X61" si="10">R6</f>
        <v>1</v>
      </c>
      <c r="Y6" s="33">
        <f t="shared" ref="Y6:Y61" si="11">Q6</f>
        <v>9</v>
      </c>
      <c r="AH6" s="33"/>
      <c r="AI6" s="33"/>
      <c r="AJ6" s="33"/>
    </row>
    <row r="7" spans="1:36" ht="12.75" customHeight="1" x14ac:dyDescent="0.2">
      <c r="A7" s="38">
        <v>2</v>
      </c>
      <c r="B7" s="39"/>
      <c r="C7" s="40">
        <v>2</v>
      </c>
      <c r="D7" s="41" t="s">
        <v>10</v>
      </c>
      <c r="E7" s="41" t="str">
        <f>Gironi!B6</f>
        <v>Idroscalo A</v>
      </c>
      <c r="F7" s="41" t="str">
        <f>Gironi!B8</f>
        <v>CMM TRieste</v>
      </c>
      <c r="G7" s="42">
        <v>9</v>
      </c>
      <c r="H7" s="41">
        <v>1</v>
      </c>
      <c r="I7" s="41" t="str">
        <f>Gironi!B19</f>
        <v>Can. Mutina</v>
      </c>
      <c r="J7" s="44" t="str">
        <f t="shared" si="0"/>
        <v>Can. Mutina</v>
      </c>
      <c r="K7" s="31"/>
      <c r="M7" s="32" t="e">
        <f t="shared" ca="1" si="1"/>
        <v>#NAME?</v>
      </c>
      <c r="N7" s="33">
        <f t="shared" si="2"/>
        <v>1</v>
      </c>
      <c r="O7" s="33" t="e">
        <f t="shared" ca="1" si="3"/>
        <v>#NAME?</v>
      </c>
      <c r="P7" s="33">
        <f t="shared" si="4"/>
        <v>0</v>
      </c>
      <c r="Q7" s="33">
        <f t="shared" ref="Q7:R7" si="12">G7</f>
        <v>9</v>
      </c>
      <c r="R7" s="33">
        <f t="shared" si="12"/>
        <v>1</v>
      </c>
      <c r="T7" s="32" t="e">
        <f t="shared" ca="1" si="6"/>
        <v>#NAME?</v>
      </c>
      <c r="U7" s="33">
        <f t="shared" si="7"/>
        <v>0</v>
      </c>
      <c r="V7" s="33" t="e">
        <f t="shared" ca="1" si="8"/>
        <v>#NAME?</v>
      </c>
      <c r="W7" s="33">
        <f t="shared" si="9"/>
        <v>1</v>
      </c>
      <c r="X7" s="33">
        <f t="shared" si="10"/>
        <v>1</v>
      </c>
      <c r="Y7" s="33">
        <f t="shared" si="11"/>
        <v>9</v>
      </c>
      <c r="AH7" s="33"/>
      <c r="AI7" s="33"/>
      <c r="AJ7" s="33"/>
    </row>
    <row r="8" spans="1:36" ht="12.75" customHeight="1" x14ac:dyDescent="0.2">
      <c r="A8" s="38">
        <v>3</v>
      </c>
      <c r="B8" s="39"/>
      <c r="C8" s="40">
        <v>3</v>
      </c>
      <c r="D8" s="41" t="s">
        <v>277</v>
      </c>
      <c r="E8" s="41" t="str">
        <f>Gironi!B11</f>
        <v>UKS SET</v>
      </c>
      <c r="F8" s="41" t="str">
        <f>Gironi!B13</f>
        <v>C.C.Firenze A</v>
      </c>
      <c r="G8" s="42">
        <v>3</v>
      </c>
      <c r="H8" s="41">
        <v>2</v>
      </c>
      <c r="I8" s="41" t="str">
        <f>Gironi!B18</f>
        <v>Swiss U21 A</v>
      </c>
      <c r="J8" s="44" t="str">
        <f t="shared" si="0"/>
        <v>Swiss U21 A</v>
      </c>
      <c r="K8" s="31"/>
      <c r="M8" s="32" t="e">
        <f t="shared" ca="1" si="1"/>
        <v>#NAME?</v>
      </c>
      <c r="N8" s="33">
        <f t="shared" si="2"/>
        <v>1</v>
      </c>
      <c r="O8" s="33" t="e">
        <f t="shared" ca="1" si="3"/>
        <v>#NAME?</v>
      </c>
      <c r="P8" s="33">
        <f t="shared" si="4"/>
        <v>0</v>
      </c>
      <c r="Q8" s="33">
        <f t="shared" ref="Q8:R8" si="13">G8</f>
        <v>3</v>
      </c>
      <c r="R8" s="33">
        <f t="shared" si="13"/>
        <v>2</v>
      </c>
      <c r="T8" s="32" t="e">
        <f t="shared" ca="1" si="6"/>
        <v>#NAME?</v>
      </c>
      <c r="U8" s="33">
        <f t="shared" si="7"/>
        <v>0</v>
      </c>
      <c r="V8" s="33" t="e">
        <f t="shared" ca="1" si="8"/>
        <v>#NAME?</v>
      </c>
      <c r="W8" s="33">
        <f t="shared" si="9"/>
        <v>1</v>
      </c>
      <c r="X8" s="33">
        <f t="shared" si="10"/>
        <v>2</v>
      </c>
      <c r="Y8" s="33">
        <f t="shared" si="11"/>
        <v>3</v>
      </c>
    </row>
    <row r="9" spans="1:36" ht="12.75" customHeight="1" x14ac:dyDescent="0.2">
      <c r="A9" s="47">
        <v>4</v>
      </c>
      <c r="B9" s="48"/>
      <c r="C9" s="49">
        <v>4</v>
      </c>
      <c r="D9" s="50" t="s">
        <v>277</v>
      </c>
      <c r="E9" s="51" t="str">
        <f>Gironi!B12</f>
        <v>ArenzanoX</v>
      </c>
      <c r="F9" s="51" t="str">
        <f>Gironi!B14</f>
        <v>EUR B</v>
      </c>
      <c r="G9" s="54">
        <v>10</v>
      </c>
      <c r="H9" s="54">
        <v>1</v>
      </c>
      <c r="I9" s="54" t="str">
        <f>Gironi!B20</f>
        <v>C.C.Carso</v>
      </c>
      <c r="J9" s="59" t="str">
        <f t="shared" si="0"/>
        <v>C.C.Carso</v>
      </c>
      <c r="K9" s="31"/>
      <c r="M9" s="32" t="e">
        <f t="shared" ca="1" si="1"/>
        <v>#NAME?</v>
      </c>
      <c r="N9" s="33">
        <f t="shared" si="2"/>
        <v>1</v>
      </c>
      <c r="O9" s="33" t="e">
        <f t="shared" ca="1" si="3"/>
        <v>#NAME?</v>
      </c>
      <c r="P9" s="33">
        <f t="shared" si="4"/>
        <v>0</v>
      </c>
      <c r="Q9" s="33">
        <f t="shared" ref="Q9:R9" si="14">G9</f>
        <v>10</v>
      </c>
      <c r="R9" s="33">
        <f t="shared" si="14"/>
        <v>1</v>
      </c>
      <c r="T9" s="32" t="e">
        <f t="shared" ca="1" si="6"/>
        <v>#NAME?</v>
      </c>
      <c r="U9" s="33">
        <f t="shared" si="7"/>
        <v>0</v>
      </c>
      <c r="V9" s="33" t="e">
        <f t="shared" ca="1" si="8"/>
        <v>#NAME?</v>
      </c>
      <c r="W9" s="33">
        <f t="shared" si="9"/>
        <v>1</v>
      </c>
      <c r="X9" s="33">
        <f t="shared" si="10"/>
        <v>1</v>
      </c>
      <c r="Y9" s="33">
        <f t="shared" si="11"/>
        <v>10</v>
      </c>
    </row>
    <row r="10" spans="1:36" ht="12.75" customHeight="1" x14ac:dyDescent="0.2">
      <c r="A10" s="18">
        <v>5</v>
      </c>
      <c r="B10" s="20">
        <f>B6+B$3</f>
        <v>0.52083333333333337</v>
      </c>
      <c r="C10" s="18">
        <v>1</v>
      </c>
      <c r="D10" s="22" t="s">
        <v>20</v>
      </c>
      <c r="E10" s="24" t="str">
        <f>Gironi!K5</f>
        <v>Swiss U21 B</v>
      </c>
      <c r="F10" s="24" t="str">
        <f>Gironi!K7</f>
        <v>K.C. Arenzano</v>
      </c>
      <c r="G10" s="27">
        <v>4</v>
      </c>
      <c r="H10" s="27">
        <v>7</v>
      </c>
      <c r="I10" s="27" t="str">
        <f>Gironi!K17</f>
        <v>C.Rovigo</v>
      </c>
      <c r="J10" s="30" t="str">
        <f t="shared" si="0"/>
        <v>C.Rovigo</v>
      </c>
      <c r="K10" s="31"/>
      <c r="M10" s="32" t="e">
        <f t="shared" ca="1" si="1"/>
        <v>#NAME?</v>
      </c>
      <c r="N10" s="33">
        <f t="shared" si="2"/>
        <v>0</v>
      </c>
      <c r="O10" s="33" t="e">
        <f t="shared" ca="1" si="3"/>
        <v>#NAME?</v>
      </c>
      <c r="P10" s="33">
        <f t="shared" si="4"/>
        <v>1</v>
      </c>
      <c r="Q10" s="33">
        <f t="shared" ref="Q10:R10" si="15">G10</f>
        <v>4</v>
      </c>
      <c r="R10" s="33">
        <f t="shared" si="15"/>
        <v>7</v>
      </c>
      <c r="T10" s="32" t="e">
        <f t="shared" ca="1" si="6"/>
        <v>#NAME?</v>
      </c>
      <c r="U10" s="33">
        <f t="shared" si="7"/>
        <v>1</v>
      </c>
      <c r="V10" s="33" t="e">
        <f t="shared" ca="1" si="8"/>
        <v>#NAME?</v>
      </c>
      <c r="W10" s="33">
        <f t="shared" si="9"/>
        <v>0</v>
      </c>
      <c r="X10" s="33">
        <f t="shared" si="10"/>
        <v>7</v>
      </c>
      <c r="Y10" s="33">
        <f t="shared" si="11"/>
        <v>4</v>
      </c>
    </row>
    <row r="11" spans="1:36" ht="12.75" customHeight="1" x14ac:dyDescent="0.2">
      <c r="A11" s="38">
        <v>6</v>
      </c>
      <c r="B11" s="39"/>
      <c r="C11" s="40">
        <v>2</v>
      </c>
      <c r="D11" s="41" t="s">
        <v>20</v>
      </c>
      <c r="E11" s="41" t="str">
        <f>Gironi!K6</f>
        <v>Italy Ladies</v>
      </c>
      <c r="F11" s="41" t="str">
        <f>Gironi!K8</f>
        <v>Firenze F-U18</v>
      </c>
      <c r="G11" s="42">
        <v>10</v>
      </c>
      <c r="H11" s="41">
        <v>0</v>
      </c>
      <c r="I11" s="41" t="str">
        <f>Gironi!K18</f>
        <v>Swiss Ladies</v>
      </c>
      <c r="J11" s="44" t="str">
        <f t="shared" si="0"/>
        <v>Swiss Ladies</v>
      </c>
      <c r="K11" s="31"/>
      <c r="M11" s="32" t="e">
        <f t="shared" ca="1" si="1"/>
        <v>#NAME?</v>
      </c>
      <c r="N11" s="33">
        <f t="shared" si="2"/>
        <v>1</v>
      </c>
      <c r="O11" s="33" t="e">
        <f t="shared" ca="1" si="3"/>
        <v>#NAME?</v>
      </c>
      <c r="P11" s="33">
        <f t="shared" si="4"/>
        <v>0</v>
      </c>
      <c r="Q11" s="33">
        <f t="shared" ref="Q11:R11" si="16">G11</f>
        <v>10</v>
      </c>
      <c r="R11" s="33">
        <f t="shared" si="16"/>
        <v>0</v>
      </c>
      <c r="T11" s="32" t="e">
        <f t="shared" ca="1" si="6"/>
        <v>#NAME?</v>
      </c>
      <c r="U11" s="33">
        <f t="shared" si="7"/>
        <v>0</v>
      </c>
      <c r="V11" s="33" t="e">
        <f t="shared" ca="1" si="8"/>
        <v>#NAME?</v>
      </c>
      <c r="W11" s="33">
        <f t="shared" si="9"/>
        <v>1</v>
      </c>
      <c r="X11" s="33">
        <f t="shared" si="10"/>
        <v>0</v>
      </c>
      <c r="Y11" s="33">
        <f t="shared" si="11"/>
        <v>10</v>
      </c>
    </row>
    <row r="12" spans="1:36" ht="12.75" customHeight="1" x14ac:dyDescent="0.2">
      <c r="A12" s="38">
        <v>7</v>
      </c>
      <c r="B12" s="39"/>
      <c r="C12" s="40">
        <v>3</v>
      </c>
      <c r="D12" s="41" t="s">
        <v>339</v>
      </c>
      <c r="E12" s="41" t="str">
        <f>Gironi!K12</f>
        <v>Poland Ladies</v>
      </c>
      <c r="F12" s="41" t="str">
        <f>Gironi!K14</f>
        <v>C.C.Firenze B</v>
      </c>
      <c r="G12" s="42">
        <v>5</v>
      </c>
      <c r="H12" s="41">
        <v>6</v>
      </c>
      <c r="I12" s="41" t="str">
        <f>Gironi!K19</f>
        <v>Arenzano U18</v>
      </c>
      <c r="J12" s="44" t="str">
        <f t="shared" si="0"/>
        <v>Arenzano U18</v>
      </c>
      <c r="K12" s="31"/>
      <c r="M12" s="32" t="e">
        <f t="shared" ca="1" si="1"/>
        <v>#NAME?</v>
      </c>
      <c r="N12" s="33">
        <f t="shared" si="2"/>
        <v>0</v>
      </c>
      <c r="O12" s="33" t="e">
        <f t="shared" ca="1" si="3"/>
        <v>#NAME?</v>
      </c>
      <c r="P12" s="33">
        <f t="shared" si="4"/>
        <v>1</v>
      </c>
      <c r="Q12" s="33">
        <f t="shared" ref="Q12:R12" si="17">G12</f>
        <v>5</v>
      </c>
      <c r="R12" s="33">
        <f t="shared" si="17"/>
        <v>6</v>
      </c>
      <c r="T12" s="32" t="e">
        <f t="shared" ca="1" si="6"/>
        <v>#NAME?</v>
      </c>
      <c r="U12" s="33">
        <f t="shared" si="7"/>
        <v>1</v>
      </c>
      <c r="V12" s="33" t="e">
        <f t="shared" ca="1" si="8"/>
        <v>#NAME?</v>
      </c>
      <c r="W12" s="33">
        <f t="shared" si="9"/>
        <v>0</v>
      </c>
      <c r="X12" s="33">
        <f t="shared" si="10"/>
        <v>6</v>
      </c>
      <c r="Y12" s="33">
        <f t="shared" si="11"/>
        <v>5</v>
      </c>
      <c r="AH12" s="33"/>
      <c r="AI12" s="33"/>
      <c r="AJ12" s="33"/>
    </row>
    <row r="13" spans="1:36" ht="12.75" customHeight="1" x14ac:dyDescent="0.2">
      <c r="A13" s="47">
        <v>8</v>
      </c>
      <c r="B13" s="48"/>
      <c r="C13" s="49">
        <v>4</v>
      </c>
      <c r="D13" s="50" t="s">
        <v>339</v>
      </c>
      <c r="E13" s="51" t="str">
        <f>Gironi!K11</f>
        <v>Nutrie Assassine</v>
      </c>
      <c r="F13" s="51" t="str">
        <f>Gironi!K13</f>
        <v>-</v>
      </c>
      <c r="G13" s="82">
        <v>3</v>
      </c>
      <c r="H13" s="82">
        <v>0</v>
      </c>
      <c r="I13" s="82" t="s">
        <v>350</v>
      </c>
      <c r="J13" s="59" t="str">
        <f t="shared" si="0"/>
        <v>-</v>
      </c>
      <c r="K13" s="31"/>
      <c r="M13" s="32" t="e">
        <f t="shared" ca="1" si="1"/>
        <v>#NAME?</v>
      </c>
      <c r="N13" s="33">
        <f t="shared" si="2"/>
        <v>1</v>
      </c>
      <c r="O13" s="33" t="e">
        <f t="shared" ca="1" si="3"/>
        <v>#NAME?</v>
      </c>
      <c r="P13" s="33">
        <f t="shared" si="4"/>
        <v>0</v>
      </c>
      <c r="Q13" s="33">
        <f t="shared" ref="Q13:R13" si="18">G13</f>
        <v>3</v>
      </c>
      <c r="R13" s="33">
        <f t="shared" si="18"/>
        <v>0</v>
      </c>
      <c r="T13" s="32" t="e">
        <f t="shared" ca="1" si="6"/>
        <v>#NAME?</v>
      </c>
      <c r="U13" s="33">
        <f t="shared" si="7"/>
        <v>0</v>
      </c>
      <c r="V13" s="33" t="e">
        <f t="shared" ca="1" si="8"/>
        <v>#NAME?</v>
      </c>
      <c r="W13" s="33">
        <f t="shared" si="9"/>
        <v>1</v>
      </c>
      <c r="X13" s="33">
        <f t="shared" si="10"/>
        <v>0</v>
      </c>
      <c r="Y13" s="33">
        <f t="shared" si="11"/>
        <v>3</v>
      </c>
      <c r="AH13" s="33"/>
      <c r="AI13" s="33"/>
      <c r="AJ13" s="33"/>
    </row>
    <row r="14" spans="1:36" ht="12.75" customHeight="1" x14ac:dyDescent="0.2">
      <c r="A14" s="18">
        <v>9</v>
      </c>
      <c r="B14" s="20">
        <f>B10+B$3</f>
        <v>0.54166666666666674</v>
      </c>
      <c r="C14" s="18">
        <v>1</v>
      </c>
      <c r="D14" s="22" t="s">
        <v>351</v>
      </c>
      <c r="E14" s="24" t="str">
        <f>Gironi!B17</f>
        <v>C. EUR</v>
      </c>
      <c r="F14" s="24" t="str">
        <f>Gironi!B19</f>
        <v>Can. Mutina</v>
      </c>
      <c r="G14" s="27">
        <v>2</v>
      </c>
      <c r="H14" s="27">
        <v>3</v>
      </c>
      <c r="I14" s="27" t="str">
        <f>Gironi!B11</f>
        <v>UKS SET</v>
      </c>
      <c r="J14" s="30" t="str">
        <f t="shared" si="0"/>
        <v>UKS SET</v>
      </c>
      <c r="K14" s="31"/>
      <c r="M14" s="32" t="e">
        <f t="shared" ca="1" si="1"/>
        <v>#NAME?</v>
      </c>
      <c r="N14" s="33">
        <f t="shared" si="2"/>
        <v>0</v>
      </c>
      <c r="O14" s="33" t="e">
        <f t="shared" ca="1" si="3"/>
        <v>#NAME?</v>
      </c>
      <c r="P14" s="33">
        <f t="shared" si="4"/>
        <v>1</v>
      </c>
      <c r="Q14" s="33">
        <f t="shared" ref="Q14:R14" si="19">G14</f>
        <v>2</v>
      </c>
      <c r="R14" s="33">
        <f t="shared" si="19"/>
        <v>3</v>
      </c>
      <c r="T14" s="32" t="e">
        <f t="shared" ca="1" si="6"/>
        <v>#NAME?</v>
      </c>
      <c r="U14" s="33">
        <f t="shared" si="7"/>
        <v>1</v>
      </c>
      <c r="V14" s="33" t="e">
        <f t="shared" ca="1" si="8"/>
        <v>#NAME?</v>
      </c>
      <c r="W14" s="33">
        <f t="shared" si="9"/>
        <v>0</v>
      </c>
      <c r="X14" s="33">
        <f t="shared" si="10"/>
        <v>3</v>
      </c>
      <c r="Y14" s="33">
        <f t="shared" si="11"/>
        <v>2</v>
      </c>
    </row>
    <row r="15" spans="1:36" ht="12.75" customHeight="1" x14ac:dyDescent="0.2">
      <c r="A15" s="38">
        <v>10</v>
      </c>
      <c r="B15" s="39"/>
      <c r="C15" s="40">
        <v>2</v>
      </c>
      <c r="D15" s="41" t="s">
        <v>351</v>
      </c>
      <c r="E15" s="41" t="str">
        <f>Gironi!B18</f>
        <v>Swiss U21 A</v>
      </c>
      <c r="F15" s="41" t="str">
        <f>Gironi!B20</f>
        <v>C.C.Carso</v>
      </c>
      <c r="G15" s="42">
        <v>15</v>
      </c>
      <c r="H15" s="41">
        <v>1</v>
      </c>
      <c r="I15" s="41" t="str">
        <f>Gironi!B12</f>
        <v>ArenzanoX</v>
      </c>
      <c r="J15" s="44" t="str">
        <f t="shared" si="0"/>
        <v>ArenzanoX</v>
      </c>
      <c r="K15" s="31"/>
      <c r="M15" s="32" t="e">
        <f t="shared" ca="1" si="1"/>
        <v>#NAME?</v>
      </c>
      <c r="N15" s="33">
        <f t="shared" si="2"/>
        <v>1</v>
      </c>
      <c r="O15" s="33" t="e">
        <f t="shared" ca="1" si="3"/>
        <v>#NAME?</v>
      </c>
      <c r="P15" s="33">
        <f t="shared" si="4"/>
        <v>0</v>
      </c>
      <c r="Q15" s="33">
        <f t="shared" ref="Q15:R15" si="20">G15</f>
        <v>15</v>
      </c>
      <c r="R15" s="33">
        <f t="shared" si="20"/>
        <v>1</v>
      </c>
      <c r="T15" s="32" t="e">
        <f t="shared" ca="1" si="6"/>
        <v>#NAME?</v>
      </c>
      <c r="U15" s="33">
        <f t="shared" si="7"/>
        <v>0</v>
      </c>
      <c r="V15" s="33" t="e">
        <f t="shared" ca="1" si="8"/>
        <v>#NAME?</v>
      </c>
      <c r="W15" s="33">
        <f t="shared" si="9"/>
        <v>1</v>
      </c>
      <c r="X15" s="33">
        <f t="shared" si="10"/>
        <v>1</v>
      </c>
      <c r="Y15" s="33">
        <f t="shared" si="11"/>
        <v>15</v>
      </c>
    </row>
    <row r="16" spans="1:36" ht="12.75" customHeight="1" x14ac:dyDescent="0.2">
      <c r="A16" s="38">
        <v>11</v>
      </c>
      <c r="B16" s="39"/>
      <c r="C16" s="40">
        <v>3</v>
      </c>
      <c r="D16" s="41" t="s">
        <v>10</v>
      </c>
      <c r="E16" s="41" t="str">
        <f>Gironi!B5</f>
        <v>Swiss Nat.Team</v>
      </c>
      <c r="F16" s="41" t="str">
        <f>Gironi!B8</f>
        <v>CMM TRieste</v>
      </c>
      <c r="G16" s="42">
        <v>9</v>
      </c>
      <c r="H16" s="41">
        <v>1</v>
      </c>
      <c r="I16" s="41" t="str">
        <f>Gironi!B14</f>
        <v>EUR B</v>
      </c>
      <c r="J16" s="44" t="str">
        <f t="shared" si="0"/>
        <v>EUR B</v>
      </c>
      <c r="K16" s="31"/>
      <c r="M16" s="32" t="e">
        <f t="shared" ca="1" si="1"/>
        <v>#NAME?</v>
      </c>
      <c r="N16" s="33">
        <f t="shared" si="2"/>
        <v>1</v>
      </c>
      <c r="O16" s="33" t="e">
        <f t="shared" ca="1" si="3"/>
        <v>#NAME?</v>
      </c>
      <c r="P16" s="33">
        <f t="shared" si="4"/>
        <v>0</v>
      </c>
      <c r="Q16" s="33">
        <f t="shared" ref="Q16:R16" si="21">G16</f>
        <v>9</v>
      </c>
      <c r="R16" s="33">
        <f t="shared" si="21"/>
        <v>1</v>
      </c>
      <c r="T16" s="32" t="e">
        <f t="shared" ca="1" si="6"/>
        <v>#NAME?</v>
      </c>
      <c r="U16" s="33">
        <f t="shared" si="7"/>
        <v>0</v>
      </c>
      <c r="V16" s="33" t="e">
        <f t="shared" ca="1" si="8"/>
        <v>#NAME?</v>
      </c>
      <c r="W16" s="33">
        <f t="shared" si="9"/>
        <v>1</v>
      </c>
      <c r="X16" s="33">
        <f t="shared" si="10"/>
        <v>1</v>
      </c>
      <c r="Y16" s="33">
        <f t="shared" si="11"/>
        <v>9</v>
      </c>
      <c r="AA16" s="19"/>
      <c r="AB16" s="19"/>
      <c r="AC16" s="19"/>
      <c r="AD16" s="19"/>
      <c r="AH16" s="19"/>
      <c r="AI16" s="19"/>
      <c r="AJ16" s="19"/>
    </row>
    <row r="17" spans="1:42" ht="12.75" customHeight="1" x14ac:dyDescent="0.2">
      <c r="A17" s="47">
        <v>12</v>
      </c>
      <c r="B17" s="48"/>
      <c r="C17" s="49">
        <v>4</v>
      </c>
      <c r="D17" s="50" t="s">
        <v>10</v>
      </c>
      <c r="E17" s="51" t="str">
        <f>Gironi!B6</f>
        <v>Idroscalo A</v>
      </c>
      <c r="F17" s="51" t="str">
        <f>Gironi!B7</f>
        <v>G.C. Polesine</v>
      </c>
      <c r="G17" s="54">
        <v>4</v>
      </c>
      <c r="H17" s="54">
        <v>3</v>
      </c>
      <c r="I17" s="54" t="str">
        <f>Gironi!B13</f>
        <v>C.C.Firenze A</v>
      </c>
      <c r="J17" s="59" t="str">
        <f t="shared" si="0"/>
        <v>C.C.Firenze A</v>
      </c>
      <c r="K17" s="31"/>
      <c r="M17" s="32" t="e">
        <f t="shared" ca="1" si="1"/>
        <v>#NAME?</v>
      </c>
      <c r="N17" s="33">
        <f t="shared" si="2"/>
        <v>1</v>
      </c>
      <c r="O17" s="33" t="e">
        <f t="shared" ca="1" si="3"/>
        <v>#NAME?</v>
      </c>
      <c r="P17" s="33">
        <f t="shared" si="4"/>
        <v>0</v>
      </c>
      <c r="Q17" s="33">
        <f t="shared" ref="Q17:R17" si="22">G17</f>
        <v>4</v>
      </c>
      <c r="R17" s="33">
        <f t="shared" si="22"/>
        <v>3</v>
      </c>
      <c r="T17" s="32" t="e">
        <f t="shared" ca="1" si="6"/>
        <v>#NAME?</v>
      </c>
      <c r="U17" s="33">
        <f t="shared" si="7"/>
        <v>0</v>
      </c>
      <c r="V17" s="33" t="e">
        <f t="shared" ca="1" si="8"/>
        <v>#NAME?</v>
      </c>
      <c r="W17" s="33">
        <f t="shared" si="9"/>
        <v>1</v>
      </c>
      <c r="X17" s="33">
        <f t="shared" si="10"/>
        <v>3</v>
      </c>
      <c r="Y17" s="33">
        <f t="shared" si="11"/>
        <v>4</v>
      </c>
      <c r="AA17" s="19"/>
      <c r="AB17" s="19"/>
      <c r="AC17" s="19"/>
      <c r="AD17" s="19"/>
      <c r="AH17" s="19"/>
      <c r="AI17" s="19"/>
      <c r="AJ17" s="19"/>
    </row>
    <row r="18" spans="1:42" ht="12.75" customHeight="1" x14ac:dyDescent="0.2">
      <c r="A18" s="18">
        <v>13</v>
      </c>
      <c r="B18" s="20">
        <f>B14+B$3</f>
        <v>0.56250000000000011</v>
      </c>
      <c r="C18" s="18">
        <v>1</v>
      </c>
      <c r="D18" s="22" t="s">
        <v>361</v>
      </c>
      <c r="E18" s="24" t="str">
        <f>Gironi!K17</f>
        <v>C.Rovigo</v>
      </c>
      <c r="F18" s="24" t="str">
        <f>Gironi!K19</f>
        <v>Arenzano U18</v>
      </c>
      <c r="G18" s="27">
        <v>17</v>
      </c>
      <c r="H18" s="27">
        <v>0</v>
      </c>
      <c r="I18" s="27" t="str">
        <f>Gironi!K11</f>
        <v>Nutrie Assassine</v>
      </c>
      <c r="J18" s="30" t="str">
        <f t="shared" si="0"/>
        <v>Nutrie Assassine</v>
      </c>
      <c r="K18" s="31"/>
      <c r="M18" s="32" t="e">
        <f t="shared" ca="1" si="1"/>
        <v>#NAME?</v>
      </c>
      <c r="N18" s="33">
        <f t="shared" si="2"/>
        <v>1</v>
      </c>
      <c r="O18" s="33" t="e">
        <f t="shared" ca="1" si="3"/>
        <v>#NAME?</v>
      </c>
      <c r="P18" s="33">
        <f t="shared" si="4"/>
        <v>0</v>
      </c>
      <c r="Q18" s="33">
        <f t="shared" ref="Q18:R18" si="23">G18</f>
        <v>17</v>
      </c>
      <c r="R18" s="33">
        <f t="shared" si="23"/>
        <v>0</v>
      </c>
      <c r="T18" s="32" t="e">
        <f t="shared" ca="1" si="6"/>
        <v>#NAME?</v>
      </c>
      <c r="U18" s="33">
        <f t="shared" si="7"/>
        <v>0</v>
      </c>
      <c r="V18" s="33" t="e">
        <f t="shared" ca="1" si="8"/>
        <v>#NAME?</v>
      </c>
      <c r="W18" s="33">
        <f t="shared" si="9"/>
        <v>1</v>
      </c>
      <c r="X18" s="33">
        <f t="shared" si="10"/>
        <v>0</v>
      </c>
      <c r="Y18" s="33">
        <f t="shared" si="11"/>
        <v>17</v>
      </c>
    </row>
    <row r="19" spans="1:42" ht="12.75" customHeight="1" x14ac:dyDescent="0.2">
      <c r="A19" s="38">
        <v>14</v>
      </c>
      <c r="B19" s="39"/>
      <c r="C19" s="40">
        <v>2</v>
      </c>
      <c r="D19" s="41" t="s">
        <v>361</v>
      </c>
      <c r="E19" s="41" t="str">
        <f>Gironi!K18</f>
        <v>Swiss Ladies</v>
      </c>
      <c r="F19" s="41" t="str">
        <f>Gironi!K20</f>
        <v>Bologna U21</v>
      </c>
      <c r="G19" s="42">
        <v>4</v>
      </c>
      <c r="H19" s="41">
        <v>5</v>
      </c>
      <c r="I19" s="41" t="str">
        <f>Gironi!K12</f>
        <v>Poland Ladies</v>
      </c>
      <c r="J19" s="44" t="str">
        <f t="shared" si="0"/>
        <v>Poland Ladies</v>
      </c>
      <c r="K19" s="31"/>
      <c r="M19" s="32" t="e">
        <f t="shared" ca="1" si="1"/>
        <v>#NAME?</v>
      </c>
      <c r="N19" s="33">
        <f t="shared" si="2"/>
        <v>0</v>
      </c>
      <c r="O19" s="33" t="e">
        <f t="shared" ca="1" si="3"/>
        <v>#NAME?</v>
      </c>
      <c r="P19" s="33">
        <f t="shared" si="4"/>
        <v>1</v>
      </c>
      <c r="Q19" s="33">
        <f t="shared" ref="Q19:R19" si="24">G19</f>
        <v>4</v>
      </c>
      <c r="R19" s="33">
        <f t="shared" si="24"/>
        <v>5</v>
      </c>
      <c r="T19" s="32" t="e">
        <f t="shared" ca="1" si="6"/>
        <v>#NAME?</v>
      </c>
      <c r="U19" s="33">
        <f t="shared" si="7"/>
        <v>1</v>
      </c>
      <c r="V19" s="33" t="e">
        <f t="shared" ca="1" si="8"/>
        <v>#NAME?</v>
      </c>
      <c r="W19" s="33">
        <f t="shared" si="9"/>
        <v>0</v>
      </c>
      <c r="X19" s="33">
        <f t="shared" si="10"/>
        <v>5</v>
      </c>
      <c r="Y19" s="33">
        <f t="shared" si="11"/>
        <v>4</v>
      </c>
    </row>
    <row r="20" spans="1:42" ht="12.75" customHeight="1" x14ac:dyDescent="0.2">
      <c r="A20" s="38">
        <v>15</v>
      </c>
      <c r="B20" s="39"/>
      <c r="C20" s="40">
        <v>3</v>
      </c>
      <c r="D20" s="41" t="s">
        <v>20</v>
      </c>
      <c r="E20" s="41" t="str">
        <f>Gironi!K5</f>
        <v>Swiss U21 B</v>
      </c>
      <c r="F20" s="41" t="str">
        <f>Gironi!K8</f>
        <v>Firenze F-U18</v>
      </c>
      <c r="G20" s="42">
        <v>12</v>
      </c>
      <c r="H20" s="41">
        <v>2</v>
      </c>
      <c r="I20" s="92" t="str">
        <f>I18</f>
        <v>Nutrie Assassine</v>
      </c>
      <c r="J20" s="44" t="str">
        <f t="shared" si="0"/>
        <v>Nutrie Assassine</v>
      </c>
      <c r="K20" s="31"/>
      <c r="M20" s="32" t="e">
        <f t="shared" ca="1" si="1"/>
        <v>#NAME?</v>
      </c>
      <c r="N20" s="33">
        <f t="shared" si="2"/>
        <v>1</v>
      </c>
      <c r="O20" s="33" t="e">
        <f t="shared" ca="1" si="3"/>
        <v>#NAME?</v>
      </c>
      <c r="P20" s="33">
        <f t="shared" si="4"/>
        <v>0</v>
      </c>
      <c r="Q20" s="33">
        <f t="shared" ref="Q20:R20" si="25">G20</f>
        <v>12</v>
      </c>
      <c r="R20" s="33">
        <f t="shared" si="25"/>
        <v>2</v>
      </c>
      <c r="T20" s="32" t="e">
        <f t="shared" ca="1" si="6"/>
        <v>#NAME?</v>
      </c>
      <c r="U20" s="33">
        <f t="shared" si="7"/>
        <v>0</v>
      </c>
      <c r="V20" s="33" t="e">
        <f t="shared" ca="1" si="8"/>
        <v>#NAME?</v>
      </c>
      <c r="W20" s="33">
        <f t="shared" si="9"/>
        <v>1</v>
      </c>
      <c r="X20" s="33">
        <f t="shared" si="10"/>
        <v>2</v>
      </c>
      <c r="Y20" s="33">
        <f t="shared" si="11"/>
        <v>12</v>
      </c>
    </row>
    <row r="21" spans="1:42" ht="12.75" customHeight="1" x14ac:dyDescent="0.2">
      <c r="A21" s="47">
        <v>16</v>
      </c>
      <c r="B21" s="48"/>
      <c r="C21" s="49">
        <v>4</v>
      </c>
      <c r="D21" s="50" t="s">
        <v>20</v>
      </c>
      <c r="E21" s="51" t="str">
        <f>Gironi!K6</f>
        <v>Italy Ladies</v>
      </c>
      <c r="F21" s="51" t="str">
        <f>Gironi!K7</f>
        <v>K.C. Arenzano</v>
      </c>
      <c r="G21" s="54">
        <v>7</v>
      </c>
      <c r="H21" s="54">
        <v>4</v>
      </c>
      <c r="I21" s="54" t="str">
        <f>Gironi!K14</f>
        <v>C.C.Firenze B</v>
      </c>
      <c r="J21" s="59" t="str">
        <f t="shared" si="0"/>
        <v>C.C.Firenze B</v>
      </c>
      <c r="K21" s="31"/>
      <c r="M21" s="32" t="e">
        <f t="shared" ca="1" si="1"/>
        <v>#NAME?</v>
      </c>
      <c r="N21" s="33">
        <f t="shared" si="2"/>
        <v>1</v>
      </c>
      <c r="O21" s="33" t="e">
        <f t="shared" ca="1" si="3"/>
        <v>#NAME?</v>
      </c>
      <c r="P21" s="33">
        <f t="shared" si="4"/>
        <v>0</v>
      </c>
      <c r="Q21" s="33">
        <f t="shared" ref="Q21:R21" si="26">G21</f>
        <v>7</v>
      </c>
      <c r="R21" s="33">
        <f t="shared" si="26"/>
        <v>4</v>
      </c>
      <c r="T21" s="32" t="e">
        <f t="shared" ca="1" si="6"/>
        <v>#NAME?</v>
      </c>
      <c r="U21" s="33">
        <f t="shared" si="7"/>
        <v>0</v>
      </c>
      <c r="V21" s="33" t="e">
        <f t="shared" ca="1" si="8"/>
        <v>#NAME?</v>
      </c>
      <c r="W21" s="33">
        <f t="shared" si="9"/>
        <v>1</v>
      </c>
      <c r="X21" s="33">
        <f t="shared" si="10"/>
        <v>4</v>
      </c>
      <c r="Y21" s="33">
        <f t="shared" si="11"/>
        <v>7</v>
      </c>
    </row>
    <row r="22" spans="1:42" ht="12.75" customHeight="1" x14ac:dyDescent="0.2">
      <c r="A22" s="18">
        <v>17</v>
      </c>
      <c r="B22" s="20">
        <f>B18+B$3</f>
        <v>0.58333333333333348</v>
      </c>
      <c r="C22" s="18">
        <v>1</v>
      </c>
      <c r="D22" s="22" t="s">
        <v>277</v>
      </c>
      <c r="E22" s="24" t="str">
        <f>Gironi!B11</f>
        <v>UKS SET</v>
      </c>
      <c r="F22" s="24" t="str">
        <f>Gironi!B14</f>
        <v>EUR B</v>
      </c>
      <c r="G22" s="27">
        <v>8</v>
      </c>
      <c r="H22" s="27">
        <v>1</v>
      </c>
      <c r="I22" s="27" t="str">
        <f>Gironi!B5</f>
        <v>Swiss Nat.Team</v>
      </c>
      <c r="J22" s="30" t="str">
        <f t="shared" si="0"/>
        <v>Swiss Nat.Team</v>
      </c>
      <c r="K22" s="31"/>
      <c r="M22" s="32" t="e">
        <f t="shared" ca="1" si="1"/>
        <v>#NAME?</v>
      </c>
      <c r="N22" s="33">
        <f t="shared" si="2"/>
        <v>1</v>
      </c>
      <c r="O22" s="33" t="e">
        <f t="shared" ca="1" si="3"/>
        <v>#NAME?</v>
      </c>
      <c r="P22" s="33">
        <f t="shared" si="4"/>
        <v>0</v>
      </c>
      <c r="Q22" s="33">
        <f t="shared" ref="Q22:R22" si="27">G22</f>
        <v>8</v>
      </c>
      <c r="R22" s="33">
        <f t="shared" si="27"/>
        <v>1</v>
      </c>
      <c r="T22" s="32" t="e">
        <f t="shared" ca="1" si="6"/>
        <v>#NAME?</v>
      </c>
      <c r="U22" s="33">
        <f t="shared" si="7"/>
        <v>0</v>
      </c>
      <c r="V22" s="33" t="e">
        <f t="shared" ca="1" si="8"/>
        <v>#NAME?</v>
      </c>
      <c r="W22" s="33">
        <f t="shared" si="9"/>
        <v>1</v>
      </c>
      <c r="X22" s="33">
        <f t="shared" si="10"/>
        <v>1</v>
      </c>
      <c r="Y22" s="33">
        <f t="shared" si="11"/>
        <v>8</v>
      </c>
    </row>
    <row r="23" spans="1:42" ht="12.75" customHeight="1" x14ac:dyDescent="0.2">
      <c r="A23" s="38">
        <v>18</v>
      </c>
      <c r="B23" s="39"/>
      <c r="C23" s="40">
        <v>2</v>
      </c>
      <c r="D23" s="41" t="s">
        <v>277</v>
      </c>
      <c r="E23" s="41" t="str">
        <f>Gironi!B12</f>
        <v>ArenzanoX</v>
      </c>
      <c r="F23" s="41" t="str">
        <f>Gironi!B13</f>
        <v>C.C.Firenze A</v>
      </c>
      <c r="G23" s="42">
        <v>7</v>
      </c>
      <c r="H23" s="41">
        <v>1</v>
      </c>
      <c r="I23" s="41" t="str">
        <f>Gironi!B7</f>
        <v>G.C. Polesine</v>
      </c>
      <c r="J23" s="44" t="str">
        <f t="shared" si="0"/>
        <v>G.C. Polesine</v>
      </c>
      <c r="K23" s="31"/>
      <c r="M23" s="32" t="e">
        <f t="shared" ca="1" si="1"/>
        <v>#NAME?</v>
      </c>
      <c r="N23" s="33">
        <f t="shared" si="2"/>
        <v>1</v>
      </c>
      <c r="O23" s="33" t="e">
        <f t="shared" ca="1" si="3"/>
        <v>#NAME?</v>
      </c>
      <c r="P23" s="33">
        <f t="shared" si="4"/>
        <v>0</v>
      </c>
      <c r="Q23" s="33">
        <f t="shared" ref="Q23:R23" si="28">G23</f>
        <v>7</v>
      </c>
      <c r="R23" s="33">
        <f t="shared" si="28"/>
        <v>1</v>
      </c>
      <c r="T23" s="32" t="e">
        <f t="shared" ca="1" si="6"/>
        <v>#NAME?</v>
      </c>
      <c r="U23" s="33">
        <f t="shared" si="7"/>
        <v>0</v>
      </c>
      <c r="V23" s="33" t="e">
        <f t="shared" ca="1" si="8"/>
        <v>#NAME?</v>
      </c>
      <c r="W23" s="33">
        <f t="shared" si="9"/>
        <v>1</v>
      </c>
      <c r="X23" s="33">
        <f t="shared" si="10"/>
        <v>1</v>
      </c>
      <c r="Y23" s="33">
        <f t="shared" si="11"/>
        <v>7</v>
      </c>
    </row>
    <row r="24" spans="1:42" ht="12.75" customHeight="1" x14ac:dyDescent="0.2">
      <c r="A24" s="38">
        <v>19</v>
      </c>
      <c r="B24" s="39"/>
      <c r="C24" s="40">
        <v>3</v>
      </c>
      <c r="D24" s="41" t="s">
        <v>351</v>
      </c>
      <c r="E24" s="41" t="str">
        <f>Gironi!B17</f>
        <v>C. EUR</v>
      </c>
      <c r="F24" s="41" t="str">
        <f>Gironi!B20</f>
        <v>C.C.Carso</v>
      </c>
      <c r="G24" s="42">
        <v>9</v>
      </c>
      <c r="H24" s="41">
        <v>3</v>
      </c>
      <c r="I24" s="41" t="str">
        <f>Gironi!B6</f>
        <v>Idroscalo A</v>
      </c>
      <c r="J24" s="44" t="str">
        <f t="shared" si="0"/>
        <v>Idroscalo A</v>
      </c>
      <c r="K24" s="31"/>
      <c r="M24" s="32" t="e">
        <f t="shared" ca="1" si="1"/>
        <v>#NAME?</v>
      </c>
      <c r="N24" s="33">
        <f t="shared" si="2"/>
        <v>1</v>
      </c>
      <c r="O24" s="33" t="e">
        <f t="shared" ca="1" si="3"/>
        <v>#NAME?</v>
      </c>
      <c r="P24" s="33">
        <f t="shared" si="4"/>
        <v>0</v>
      </c>
      <c r="Q24" s="33">
        <f t="shared" ref="Q24:R24" si="29">G24</f>
        <v>9</v>
      </c>
      <c r="R24" s="33">
        <f t="shared" si="29"/>
        <v>3</v>
      </c>
      <c r="T24" s="32" t="e">
        <f t="shared" ca="1" si="6"/>
        <v>#NAME?</v>
      </c>
      <c r="U24" s="33">
        <f t="shared" si="7"/>
        <v>0</v>
      </c>
      <c r="V24" s="33" t="e">
        <f t="shared" ca="1" si="8"/>
        <v>#NAME?</v>
      </c>
      <c r="W24" s="33">
        <f t="shared" si="9"/>
        <v>1</v>
      </c>
      <c r="X24" s="33">
        <f t="shared" si="10"/>
        <v>3</v>
      </c>
      <c r="Y24" s="33">
        <f t="shared" si="11"/>
        <v>9</v>
      </c>
    </row>
    <row r="25" spans="1:42" ht="12.75" customHeight="1" x14ac:dyDescent="0.2">
      <c r="A25" s="47">
        <v>20</v>
      </c>
      <c r="B25" s="48"/>
      <c r="C25" s="49">
        <v>4</v>
      </c>
      <c r="D25" s="50" t="s">
        <v>351</v>
      </c>
      <c r="E25" s="51" t="str">
        <f>Gironi!B18</f>
        <v>Swiss U21 A</v>
      </c>
      <c r="F25" s="51" t="str">
        <f>Gironi!B19</f>
        <v>Can. Mutina</v>
      </c>
      <c r="G25" s="54">
        <v>4</v>
      </c>
      <c r="H25" s="54">
        <v>5</v>
      </c>
      <c r="I25" s="54" t="str">
        <f>Gironi!B8</f>
        <v>CMM TRieste</v>
      </c>
      <c r="J25" s="59" t="str">
        <f t="shared" si="0"/>
        <v>CMM TRieste</v>
      </c>
      <c r="K25" s="31"/>
      <c r="M25" s="32" t="e">
        <f t="shared" ca="1" si="1"/>
        <v>#NAME?</v>
      </c>
      <c r="N25" s="33">
        <f t="shared" si="2"/>
        <v>0</v>
      </c>
      <c r="O25" s="33" t="e">
        <f t="shared" ca="1" si="3"/>
        <v>#NAME?</v>
      </c>
      <c r="P25" s="33">
        <f t="shared" si="4"/>
        <v>1</v>
      </c>
      <c r="Q25" s="33">
        <f t="shared" ref="Q25:R25" si="30">G25</f>
        <v>4</v>
      </c>
      <c r="R25" s="33">
        <f t="shared" si="30"/>
        <v>5</v>
      </c>
      <c r="T25" s="32" t="e">
        <f t="shared" ca="1" si="6"/>
        <v>#NAME?</v>
      </c>
      <c r="U25" s="33">
        <f t="shared" si="7"/>
        <v>1</v>
      </c>
      <c r="V25" s="33" t="e">
        <f t="shared" ca="1" si="8"/>
        <v>#NAME?</v>
      </c>
      <c r="W25" s="33">
        <f t="shared" si="9"/>
        <v>0</v>
      </c>
      <c r="X25" s="33">
        <f t="shared" si="10"/>
        <v>5</v>
      </c>
      <c r="Y25" s="33">
        <f t="shared" si="11"/>
        <v>4</v>
      </c>
    </row>
    <row r="26" spans="1:42" ht="12.75" customHeight="1" x14ac:dyDescent="0.2">
      <c r="A26" s="18">
        <v>21</v>
      </c>
      <c r="B26" s="20">
        <f>B22+B$3</f>
        <v>0.60416666666666685</v>
      </c>
      <c r="C26" s="18">
        <v>1</v>
      </c>
      <c r="D26" s="22" t="s">
        <v>339</v>
      </c>
      <c r="E26" s="24" t="str">
        <f>Gironi!K11</f>
        <v>Nutrie Assassine</v>
      </c>
      <c r="F26" s="24" t="str">
        <f>Gironi!K14</f>
        <v>C.C.Firenze B</v>
      </c>
      <c r="G26" s="27">
        <v>2</v>
      </c>
      <c r="H26" s="27">
        <v>6</v>
      </c>
      <c r="I26" s="27" t="str">
        <f>Gironi!K5</f>
        <v>Swiss U21 B</v>
      </c>
      <c r="J26" s="30" t="str">
        <f t="shared" si="0"/>
        <v>Swiss U21 B</v>
      </c>
      <c r="K26" s="31"/>
      <c r="M26" s="32" t="e">
        <f t="shared" ca="1" si="1"/>
        <v>#NAME?</v>
      </c>
      <c r="N26" s="33">
        <f t="shared" si="2"/>
        <v>0</v>
      </c>
      <c r="O26" s="33" t="e">
        <f t="shared" ca="1" si="3"/>
        <v>#NAME?</v>
      </c>
      <c r="P26" s="33">
        <f t="shared" si="4"/>
        <v>1</v>
      </c>
      <c r="Q26" s="33">
        <f t="shared" ref="Q26:R26" si="31">G26</f>
        <v>2</v>
      </c>
      <c r="R26" s="33">
        <f t="shared" si="31"/>
        <v>6</v>
      </c>
      <c r="T26" s="32" t="e">
        <f t="shared" ca="1" si="6"/>
        <v>#NAME?</v>
      </c>
      <c r="U26" s="33">
        <f t="shared" si="7"/>
        <v>1</v>
      </c>
      <c r="V26" s="33" t="e">
        <f t="shared" ca="1" si="8"/>
        <v>#NAME?</v>
      </c>
      <c r="W26" s="33">
        <f t="shared" si="9"/>
        <v>0</v>
      </c>
      <c r="X26" s="33">
        <f t="shared" si="10"/>
        <v>6</v>
      </c>
      <c r="Y26" s="33">
        <f t="shared" si="11"/>
        <v>2</v>
      </c>
    </row>
    <row r="27" spans="1:42" ht="12.75" customHeight="1" x14ac:dyDescent="0.2">
      <c r="A27" s="38">
        <v>22</v>
      </c>
      <c r="B27" s="39"/>
      <c r="C27" s="40">
        <v>2</v>
      </c>
      <c r="D27" s="41" t="s">
        <v>339</v>
      </c>
      <c r="E27" s="41" t="str">
        <f>Gironi!K12</f>
        <v>Poland Ladies</v>
      </c>
      <c r="F27" s="41" t="str">
        <f>Gironi!K13</f>
        <v>-</v>
      </c>
      <c r="G27" s="95">
        <v>3</v>
      </c>
      <c r="H27" s="92">
        <v>0</v>
      </c>
      <c r="I27" s="41" t="str">
        <f>Gironi!K6</f>
        <v>Italy Ladies</v>
      </c>
      <c r="J27" s="44" t="str">
        <f t="shared" si="0"/>
        <v>Italy Ladies</v>
      </c>
      <c r="K27" s="31"/>
      <c r="M27" s="32" t="e">
        <f t="shared" ca="1" si="1"/>
        <v>#NAME?</v>
      </c>
      <c r="N27" s="33">
        <f t="shared" si="2"/>
        <v>1</v>
      </c>
      <c r="O27" s="33" t="e">
        <f t="shared" ca="1" si="3"/>
        <v>#NAME?</v>
      </c>
      <c r="P27" s="33">
        <f t="shared" si="4"/>
        <v>0</v>
      </c>
      <c r="Q27" s="33">
        <f t="shared" ref="Q27:R27" si="32">G27</f>
        <v>3</v>
      </c>
      <c r="R27" s="33">
        <f t="shared" si="32"/>
        <v>0</v>
      </c>
      <c r="T27" s="32" t="e">
        <f t="shared" ca="1" si="6"/>
        <v>#NAME?</v>
      </c>
      <c r="U27" s="33">
        <f t="shared" si="7"/>
        <v>0</v>
      </c>
      <c r="V27" s="33" t="e">
        <f t="shared" ca="1" si="8"/>
        <v>#NAME?</v>
      </c>
      <c r="W27" s="33">
        <f t="shared" si="9"/>
        <v>1</v>
      </c>
      <c r="X27" s="33">
        <f t="shared" si="10"/>
        <v>0</v>
      </c>
      <c r="Y27" s="33">
        <f t="shared" si="11"/>
        <v>3</v>
      </c>
    </row>
    <row r="28" spans="1:42" ht="12.75" customHeight="1" x14ac:dyDescent="0.2">
      <c r="A28" s="38">
        <v>23</v>
      </c>
      <c r="B28" s="39"/>
      <c r="C28" s="40">
        <v>3</v>
      </c>
      <c r="D28" s="41" t="s">
        <v>361</v>
      </c>
      <c r="E28" s="41" t="str">
        <f>Gironi!K17</f>
        <v>C.Rovigo</v>
      </c>
      <c r="F28" s="41" t="str">
        <f>Gironi!K20</f>
        <v>Bologna U21</v>
      </c>
      <c r="G28" s="42">
        <v>4</v>
      </c>
      <c r="H28" s="41">
        <v>4</v>
      </c>
      <c r="I28" s="41" t="str">
        <f>Gironi!K7</f>
        <v>K.C. Arenzano</v>
      </c>
      <c r="J28" s="44" t="str">
        <f t="shared" si="0"/>
        <v>K.C. Arenzano</v>
      </c>
      <c r="K28" s="31"/>
      <c r="M28" s="32" t="e">
        <f t="shared" ca="1" si="1"/>
        <v>#NAME?</v>
      </c>
      <c r="N28" s="33">
        <f t="shared" si="2"/>
        <v>0</v>
      </c>
      <c r="O28" s="33" t="e">
        <f t="shared" ca="1" si="3"/>
        <v>#NAME?</v>
      </c>
      <c r="P28" s="33">
        <f t="shared" si="4"/>
        <v>0</v>
      </c>
      <c r="Q28" s="33">
        <f t="shared" ref="Q28:R28" si="33">G28</f>
        <v>4</v>
      </c>
      <c r="R28" s="33">
        <f t="shared" si="33"/>
        <v>4</v>
      </c>
      <c r="T28" s="32" t="e">
        <f t="shared" ca="1" si="6"/>
        <v>#NAME?</v>
      </c>
      <c r="U28" s="33">
        <f t="shared" si="7"/>
        <v>0</v>
      </c>
      <c r="V28" s="33" t="e">
        <f t="shared" ca="1" si="8"/>
        <v>#NAME?</v>
      </c>
      <c r="W28" s="33">
        <f t="shared" si="9"/>
        <v>0</v>
      </c>
      <c r="X28" s="33">
        <f t="shared" si="10"/>
        <v>4</v>
      </c>
      <c r="Y28" s="33">
        <f t="shared" si="11"/>
        <v>4</v>
      </c>
    </row>
    <row r="29" spans="1:42" ht="12.75" customHeight="1" x14ac:dyDescent="0.2">
      <c r="A29" s="47">
        <v>24</v>
      </c>
      <c r="B29" s="48"/>
      <c r="C29" s="49">
        <v>4</v>
      </c>
      <c r="D29" s="50" t="s">
        <v>361</v>
      </c>
      <c r="E29" s="51" t="str">
        <f>Gironi!K18</f>
        <v>Swiss Ladies</v>
      </c>
      <c r="F29" s="51" t="str">
        <f>Gironi!K19</f>
        <v>Arenzano U18</v>
      </c>
      <c r="G29" s="54">
        <v>16</v>
      </c>
      <c r="H29" s="54">
        <v>2</v>
      </c>
      <c r="I29" s="54" t="str">
        <f>Gironi!K8</f>
        <v>Firenze F-U18</v>
      </c>
      <c r="J29" s="59" t="str">
        <f t="shared" si="0"/>
        <v>Firenze F-U18</v>
      </c>
      <c r="K29" s="31"/>
      <c r="M29" s="32" t="e">
        <f t="shared" ca="1" si="1"/>
        <v>#NAME?</v>
      </c>
      <c r="N29" s="33">
        <f t="shared" si="2"/>
        <v>1</v>
      </c>
      <c r="O29" s="33" t="e">
        <f t="shared" ca="1" si="3"/>
        <v>#NAME?</v>
      </c>
      <c r="P29" s="33">
        <f t="shared" si="4"/>
        <v>0</v>
      </c>
      <c r="Q29" s="33">
        <f t="shared" ref="Q29:R29" si="34">G29</f>
        <v>16</v>
      </c>
      <c r="R29" s="33">
        <f t="shared" si="34"/>
        <v>2</v>
      </c>
      <c r="T29" s="32" t="e">
        <f t="shared" ca="1" si="6"/>
        <v>#NAME?</v>
      </c>
      <c r="U29" s="33">
        <f t="shared" si="7"/>
        <v>0</v>
      </c>
      <c r="V29" s="33" t="e">
        <f t="shared" ca="1" si="8"/>
        <v>#NAME?</v>
      </c>
      <c r="W29" s="33">
        <f t="shared" si="9"/>
        <v>1</v>
      </c>
      <c r="X29" s="33">
        <f t="shared" si="10"/>
        <v>2</v>
      </c>
      <c r="Y29" s="33">
        <f t="shared" si="11"/>
        <v>16</v>
      </c>
    </row>
    <row r="30" spans="1:42" ht="12.75" customHeight="1" x14ac:dyDescent="0.2">
      <c r="A30" s="18">
        <v>25</v>
      </c>
      <c r="B30" s="20">
        <f>B26+B$3</f>
        <v>0.62500000000000022</v>
      </c>
      <c r="C30" s="18">
        <v>1</v>
      </c>
      <c r="D30" s="22" t="s">
        <v>10</v>
      </c>
      <c r="E30" s="24" t="str">
        <f>Gironi!B5</f>
        <v>Swiss Nat.Team</v>
      </c>
      <c r="F30" s="24" t="str">
        <f>Gironi!B6</f>
        <v>Idroscalo A</v>
      </c>
      <c r="G30" s="27">
        <v>7</v>
      </c>
      <c r="H30" s="27">
        <v>3</v>
      </c>
      <c r="I30" s="27" t="str">
        <f>Gironi!B17</f>
        <v>C. EUR</v>
      </c>
      <c r="J30" s="30" t="str">
        <f t="shared" si="0"/>
        <v>C. EUR</v>
      </c>
      <c r="K30" s="31"/>
      <c r="M30" s="32" t="e">
        <f t="shared" ca="1" si="1"/>
        <v>#NAME?</v>
      </c>
      <c r="N30" s="33">
        <f t="shared" si="2"/>
        <v>1</v>
      </c>
      <c r="O30" s="33" t="e">
        <f t="shared" ca="1" si="3"/>
        <v>#NAME?</v>
      </c>
      <c r="P30" s="33">
        <f t="shared" si="4"/>
        <v>0</v>
      </c>
      <c r="Q30" s="33">
        <f t="shared" ref="Q30:R30" si="35">G30</f>
        <v>7</v>
      </c>
      <c r="R30" s="33">
        <f t="shared" si="35"/>
        <v>3</v>
      </c>
      <c r="T30" s="32" t="e">
        <f t="shared" ca="1" si="6"/>
        <v>#NAME?</v>
      </c>
      <c r="U30" s="33">
        <f t="shared" si="7"/>
        <v>0</v>
      </c>
      <c r="V30" s="33" t="e">
        <f t="shared" ca="1" si="8"/>
        <v>#NAME?</v>
      </c>
      <c r="W30" s="33">
        <f t="shared" si="9"/>
        <v>1</v>
      </c>
      <c r="X30" s="33">
        <f t="shared" si="10"/>
        <v>3</v>
      </c>
      <c r="Y30" s="33">
        <f t="shared" si="11"/>
        <v>7</v>
      </c>
    </row>
    <row r="31" spans="1:42" ht="12.75" customHeight="1" x14ac:dyDescent="0.2">
      <c r="A31" s="38">
        <v>26</v>
      </c>
      <c r="B31" s="39"/>
      <c r="C31" s="40">
        <v>2</v>
      </c>
      <c r="D31" s="41" t="s">
        <v>10</v>
      </c>
      <c r="E31" s="41" t="str">
        <f>Gironi!B7</f>
        <v>G.C. Polesine</v>
      </c>
      <c r="F31" s="41" t="str">
        <f>Gironi!B8</f>
        <v>CMM TRieste</v>
      </c>
      <c r="G31" s="42">
        <v>5</v>
      </c>
      <c r="H31" s="41">
        <v>2</v>
      </c>
      <c r="I31" s="41" t="str">
        <f>Gironi!B18</f>
        <v>Swiss U21 A</v>
      </c>
      <c r="J31" s="44" t="str">
        <f t="shared" si="0"/>
        <v>Swiss U21 A</v>
      </c>
      <c r="K31" s="31"/>
      <c r="M31" s="32" t="e">
        <f t="shared" ca="1" si="1"/>
        <v>#NAME?</v>
      </c>
      <c r="N31" s="33">
        <f t="shared" si="2"/>
        <v>1</v>
      </c>
      <c r="O31" s="33" t="e">
        <f t="shared" ca="1" si="3"/>
        <v>#NAME?</v>
      </c>
      <c r="P31" s="33">
        <f t="shared" si="4"/>
        <v>0</v>
      </c>
      <c r="Q31" s="33">
        <f t="shared" ref="Q31:R31" si="36">G31</f>
        <v>5</v>
      </c>
      <c r="R31" s="33">
        <f t="shared" si="36"/>
        <v>2</v>
      </c>
      <c r="T31" s="32" t="e">
        <f t="shared" ca="1" si="6"/>
        <v>#NAME?</v>
      </c>
      <c r="U31" s="33">
        <f t="shared" si="7"/>
        <v>0</v>
      </c>
      <c r="V31" s="33" t="e">
        <f t="shared" ca="1" si="8"/>
        <v>#NAME?</v>
      </c>
      <c r="W31" s="33">
        <f t="shared" si="9"/>
        <v>1</v>
      </c>
      <c r="X31" s="33">
        <f t="shared" si="10"/>
        <v>2</v>
      </c>
      <c r="Y31" s="33">
        <f t="shared" si="11"/>
        <v>5</v>
      </c>
    </row>
    <row r="32" spans="1:42" ht="12.75" customHeight="1" x14ac:dyDescent="0.2">
      <c r="A32" s="38">
        <v>27</v>
      </c>
      <c r="B32" s="39"/>
      <c r="C32" s="40">
        <v>3</v>
      </c>
      <c r="D32" s="41" t="s">
        <v>277</v>
      </c>
      <c r="E32" s="41" t="str">
        <f>Gironi!B11</f>
        <v>UKS SET</v>
      </c>
      <c r="F32" s="41" t="str">
        <f>Gironi!B12</f>
        <v>ArenzanoX</v>
      </c>
      <c r="G32" s="42">
        <v>5</v>
      </c>
      <c r="H32" s="41">
        <v>7</v>
      </c>
      <c r="I32" s="41" t="str">
        <f>Gironi!B19</f>
        <v>Can. Mutina</v>
      </c>
      <c r="J32" s="44" t="str">
        <f t="shared" si="0"/>
        <v>Can. Mutina</v>
      </c>
      <c r="K32" s="31"/>
      <c r="M32" s="32" t="e">
        <f t="shared" ca="1" si="1"/>
        <v>#NAME?</v>
      </c>
      <c r="N32" s="33">
        <f t="shared" si="2"/>
        <v>0</v>
      </c>
      <c r="O32" s="33" t="e">
        <f t="shared" ca="1" si="3"/>
        <v>#NAME?</v>
      </c>
      <c r="P32" s="33">
        <f t="shared" si="4"/>
        <v>1</v>
      </c>
      <c r="Q32" s="33">
        <f t="shared" ref="Q32:R32" si="37">G32</f>
        <v>5</v>
      </c>
      <c r="R32" s="33">
        <f t="shared" si="37"/>
        <v>7</v>
      </c>
      <c r="T32" s="32" t="e">
        <f t="shared" ca="1" si="6"/>
        <v>#NAME?</v>
      </c>
      <c r="U32" s="33">
        <f t="shared" si="7"/>
        <v>1</v>
      </c>
      <c r="V32" s="33" t="e">
        <f t="shared" ca="1" si="8"/>
        <v>#NAME?</v>
      </c>
      <c r="W32" s="33">
        <f t="shared" si="9"/>
        <v>0</v>
      </c>
      <c r="X32" s="33">
        <f t="shared" si="10"/>
        <v>7</v>
      </c>
      <c r="Y32" s="33">
        <f t="shared" si="11"/>
        <v>5</v>
      </c>
      <c r="AA32" s="19"/>
      <c r="AK32" s="19"/>
      <c r="AL32" s="19"/>
      <c r="AP32" s="19"/>
    </row>
    <row r="33" spans="1:42" ht="12.75" customHeight="1" x14ac:dyDescent="0.2">
      <c r="A33" s="47">
        <v>28</v>
      </c>
      <c r="B33" s="48"/>
      <c r="C33" s="49">
        <v>4</v>
      </c>
      <c r="D33" s="50" t="s">
        <v>277</v>
      </c>
      <c r="E33" s="51" t="str">
        <f>Gironi!B13</f>
        <v>C.C.Firenze A</v>
      </c>
      <c r="F33" s="51" t="str">
        <f>Gironi!B14</f>
        <v>EUR B</v>
      </c>
      <c r="G33" s="54">
        <v>5</v>
      </c>
      <c r="H33" s="54">
        <v>1</v>
      </c>
      <c r="I33" s="54" t="str">
        <f>Gironi!B20</f>
        <v>C.C.Carso</v>
      </c>
      <c r="J33" s="59" t="str">
        <f t="shared" si="0"/>
        <v>C.C.Carso</v>
      </c>
      <c r="K33" s="31"/>
      <c r="M33" s="32" t="e">
        <f t="shared" ca="1" si="1"/>
        <v>#NAME?</v>
      </c>
      <c r="N33" s="33">
        <f t="shared" si="2"/>
        <v>1</v>
      </c>
      <c r="O33" s="33" t="e">
        <f t="shared" ca="1" si="3"/>
        <v>#NAME?</v>
      </c>
      <c r="P33" s="33">
        <f t="shared" si="4"/>
        <v>0</v>
      </c>
      <c r="Q33" s="33">
        <f t="shared" ref="Q33:R33" si="38">G33</f>
        <v>5</v>
      </c>
      <c r="R33" s="33">
        <f t="shared" si="38"/>
        <v>1</v>
      </c>
      <c r="T33" s="32" t="e">
        <f t="shared" ca="1" si="6"/>
        <v>#NAME?</v>
      </c>
      <c r="U33" s="33">
        <f t="shared" si="7"/>
        <v>0</v>
      </c>
      <c r="V33" s="33" t="e">
        <f t="shared" ca="1" si="8"/>
        <v>#NAME?</v>
      </c>
      <c r="W33" s="33">
        <f t="shared" si="9"/>
        <v>1</v>
      </c>
      <c r="X33" s="33">
        <f t="shared" si="10"/>
        <v>1</v>
      </c>
      <c r="Y33" s="33">
        <f t="shared" si="11"/>
        <v>5</v>
      </c>
      <c r="AA33" s="19"/>
      <c r="AK33" s="19"/>
      <c r="AL33" s="19"/>
      <c r="AP33" s="19"/>
    </row>
    <row r="34" spans="1:42" ht="12.75" customHeight="1" x14ac:dyDescent="0.2">
      <c r="A34" s="18">
        <v>29</v>
      </c>
      <c r="B34" s="20">
        <f>B30+B$3</f>
        <v>0.64583333333333359</v>
      </c>
      <c r="C34" s="18">
        <v>1</v>
      </c>
      <c r="D34" s="22" t="s">
        <v>20</v>
      </c>
      <c r="E34" s="24" t="str">
        <f>Gironi!K5</f>
        <v>Swiss U21 B</v>
      </c>
      <c r="F34" s="24" t="str">
        <f>Gironi!K6</f>
        <v>Italy Ladies</v>
      </c>
      <c r="G34" s="27">
        <v>0</v>
      </c>
      <c r="H34" s="27">
        <v>8</v>
      </c>
      <c r="I34" s="27" t="str">
        <f>Gironi!K17</f>
        <v>C.Rovigo</v>
      </c>
      <c r="J34" s="30" t="str">
        <f t="shared" si="0"/>
        <v>C.Rovigo</v>
      </c>
      <c r="K34" s="31"/>
      <c r="M34" s="32" t="e">
        <f t="shared" ca="1" si="1"/>
        <v>#NAME?</v>
      </c>
      <c r="N34" s="33">
        <f t="shared" si="2"/>
        <v>0</v>
      </c>
      <c r="O34" s="33" t="e">
        <f t="shared" ca="1" si="3"/>
        <v>#NAME?</v>
      </c>
      <c r="P34" s="33">
        <f t="shared" si="4"/>
        <v>1</v>
      </c>
      <c r="Q34" s="33">
        <f t="shared" ref="Q34:R34" si="39">G34</f>
        <v>0</v>
      </c>
      <c r="R34" s="33">
        <f t="shared" si="39"/>
        <v>8</v>
      </c>
      <c r="T34" s="32" t="e">
        <f t="shared" ca="1" si="6"/>
        <v>#NAME?</v>
      </c>
      <c r="U34" s="33">
        <f t="shared" si="7"/>
        <v>1</v>
      </c>
      <c r="V34" s="33" t="e">
        <f t="shared" ca="1" si="8"/>
        <v>#NAME?</v>
      </c>
      <c r="W34" s="33">
        <f t="shared" si="9"/>
        <v>0</v>
      </c>
      <c r="X34" s="33">
        <f t="shared" si="10"/>
        <v>8</v>
      </c>
      <c r="Y34" s="33">
        <f t="shared" si="11"/>
        <v>0</v>
      </c>
    </row>
    <row r="35" spans="1:42" ht="12.75" customHeight="1" x14ac:dyDescent="0.2">
      <c r="A35" s="38">
        <v>30</v>
      </c>
      <c r="B35" s="39"/>
      <c r="C35" s="40">
        <v>2</v>
      </c>
      <c r="D35" s="41" t="s">
        <v>20</v>
      </c>
      <c r="E35" s="41" t="str">
        <f>Gironi!K7</f>
        <v>K.C. Arenzano</v>
      </c>
      <c r="F35" s="41" t="str">
        <f>Gironi!K8</f>
        <v>Firenze F-U18</v>
      </c>
      <c r="G35" s="42">
        <v>13</v>
      </c>
      <c r="H35" s="41">
        <v>2</v>
      </c>
      <c r="I35" s="41" t="str">
        <f>Gironi!K19</f>
        <v>Arenzano U18</v>
      </c>
      <c r="J35" s="44" t="str">
        <f t="shared" si="0"/>
        <v>Arenzano U18</v>
      </c>
      <c r="K35" s="31"/>
      <c r="M35" s="32" t="e">
        <f t="shared" ca="1" si="1"/>
        <v>#NAME?</v>
      </c>
      <c r="N35" s="33">
        <f t="shared" si="2"/>
        <v>1</v>
      </c>
      <c r="O35" s="33" t="e">
        <f t="shared" ca="1" si="3"/>
        <v>#NAME?</v>
      </c>
      <c r="P35" s="33">
        <f t="shared" si="4"/>
        <v>0</v>
      </c>
      <c r="Q35" s="33">
        <f t="shared" ref="Q35:R35" si="40">G35</f>
        <v>13</v>
      </c>
      <c r="R35" s="33">
        <f t="shared" si="40"/>
        <v>2</v>
      </c>
      <c r="T35" s="32" t="e">
        <f t="shared" ca="1" si="6"/>
        <v>#NAME?</v>
      </c>
      <c r="U35" s="33">
        <f t="shared" si="7"/>
        <v>0</v>
      </c>
      <c r="V35" s="33" t="e">
        <f t="shared" ca="1" si="8"/>
        <v>#NAME?</v>
      </c>
      <c r="W35" s="33">
        <f t="shared" si="9"/>
        <v>1</v>
      </c>
      <c r="X35" s="33">
        <f t="shared" si="10"/>
        <v>2</v>
      </c>
      <c r="Y35" s="33">
        <f t="shared" si="11"/>
        <v>13</v>
      </c>
    </row>
    <row r="36" spans="1:42" ht="12.75" customHeight="1" x14ac:dyDescent="0.2">
      <c r="A36" s="38">
        <v>31</v>
      </c>
      <c r="B36" s="39"/>
      <c r="C36" s="40">
        <v>3</v>
      </c>
      <c r="D36" s="41" t="s">
        <v>339</v>
      </c>
      <c r="E36" s="41" t="str">
        <f>Gironi!K11</f>
        <v>Nutrie Assassine</v>
      </c>
      <c r="F36" s="41" t="str">
        <f>Gironi!K12</f>
        <v>Poland Ladies</v>
      </c>
      <c r="G36" s="42">
        <v>7</v>
      </c>
      <c r="H36" s="41">
        <v>6</v>
      </c>
      <c r="I36" s="41" t="str">
        <f>Gironi!K18</f>
        <v>Swiss Ladies</v>
      </c>
      <c r="J36" s="44" t="str">
        <f t="shared" si="0"/>
        <v>Swiss Ladies</v>
      </c>
      <c r="K36" s="31"/>
      <c r="M36" s="32" t="e">
        <f t="shared" ca="1" si="1"/>
        <v>#NAME?</v>
      </c>
      <c r="N36" s="33">
        <f t="shared" si="2"/>
        <v>1</v>
      </c>
      <c r="O36" s="33" t="e">
        <f t="shared" ca="1" si="3"/>
        <v>#NAME?</v>
      </c>
      <c r="P36" s="33">
        <f t="shared" si="4"/>
        <v>0</v>
      </c>
      <c r="Q36" s="33">
        <f t="shared" ref="Q36:R36" si="41">G36</f>
        <v>7</v>
      </c>
      <c r="R36" s="33">
        <f t="shared" si="41"/>
        <v>6</v>
      </c>
      <c r="T36" s="32" t="e">
        <f t="shared" ca="1" si="6"/>
        <v>#NAME?</v>
      </c>
      <c r="U36" s="33">
        <f t="shared" si="7"/>
        <v>0</v>
      </c>
      <c r="V36" s="33" t="e">
        <f t="shared" ca="1" si="8"/>
        <v>#NAME?</v>
      </c>
      <c r="W36" s="33">
        <f t="shared" si="9"/>
        <v>1</v>
      </c>
      <c r="X36" s="33">
        <f t="shared" si="10"/>
        <v>6</v>
      </c>
      <c r="Y36" s="33">
        <f t="shared" si="11"/>
        <v>7</v>
      </c>
    </row>
    <row r="37" spans="1:42" ht="12.75" customHeight="1" x14ac:dyDescent="0.2">
      <c r="A37" s="47">
        <v>32</v>
      </c>
      <c r="B37" s="48"/>
      <c r="C37" s="49">
        <v>4</v>
      </c>
      <c r="D37" s="50" t="s">
        <v>339</v>
      </c>
      <c r="E37" s="51" t="str">
        <f>Gironi!K13</f>
        <v>-</v>
      </c>
      <c r="F37" s="51" t="str">
        <f>Gironi!K14</f>
        <v>C.C.Firenze B</v>
      </c>
      <c r="G37" s="82">
        <v>0</v>
      </c>
      <c r="H37" s="82">
        <v>3</v>
      </c>
      <c r="I37" s="54" t="str">
        <f>Gironi!K20</f>
        <v>Bologna U21</v>
      </c>
      <c r="J37" s="59" t="str">
        <f t="shared" si="0"/>
        <v>Bologna U21</v>
      </c>
      <c r="K37" s="31"/>
      <c r="M37" s="32" t="e">
        <f t="shared" ca="1" si="1"/>
        <v>#NAME?</v>
      </c>
      <c r="N37" s="33">
        <f t="shared" si="2"/>
        <v>0</v>
      </c>
      <c r="O37" s="33" t="e">
        <f t="shared" ca="1" si="3"/>
        <v>#NAME?</v>
      </c>
      <c r="P37" s="33">
        <f t="shared" si="4"/>
        <v>1</v>
      </c>
      <c r="Q37" s="33">
        <f t="shared" ref="Q37:R37" si="42">G37</f>
        <v>0</v>
      </c>
      <c r="R37" s="33">
        <f t="shared" si="42"/>
        <v>3</v>
      </c>
      <c r="T37" s="32" t="e">
        <f t="shared" ca="1" si="6"/>
        <v>#NAME?</v>
      </c>
      <c r="U37" s="33">
        <f t="shared" si="7"/>
        <v>1</v>
      </c>
      <c r="V37" s="33" t="e">
        <f t="shared" ca="1" si="8"/>
        <v>#NAME?</v>
      </c>
      <c r="W37" s="33">
        <f t="shared" si="9"/>
        <v>0</v>
      </c>
      <c r="X37" s="33">
        <f t="shared" si="10"/>
        <v>3</v>
      </c>
      <c r="Y37" s="33">
        <f t="shared" si="11"/>
        <v>0</v>
      </c>
    </row>
    <row r="38" spans="1:42" ht="12.75" customHeight="1" x14ac:dyDescent="0.2">
      <c r="A38" s="18">
        <v>33</v>
      </c>
      <c r="B38" s="20">
        <f>B34+B$3</f>
        <v>0.66666666666666696</v>
      </c>
      <c r="C38" s="18">
        <v>1</v>
      </c>
      <c r="D38" s="22" t="s">
        <v>351</v>
      </c>
      <c r="E38" s="24" t="str">
        <f>Gironi!B17</f>
        <v>C. EUR</v>
      </c>
      <c r="F38" s="24" t="str">
        <f>Gironi!B18</f>
        <v>Swiss U21 A</v>
      </c>
      <c r="G38" s="27">
        <v>4</v>
      </c>
      <c r="H38" s="27">
        <v>1</v>
      </c>
      <c r="I38" s="27" t="str">
        <f>Gironi!B7</f>
        <v>G.C. Polesine</v>
      </c>
      <c r="J38" s="30" t="str">
        <f t="shared" si="0"/>
        <v>G.C. Polesine</v>
      </c>
      <c r="K38" s="31"/>
      <c r="M38" s="32" t="e">
        <f t="shared" ca="1" si="1"/>
        <v>#NAME?</v>
      </c>
      <c r="N38" s="33">
        <f t="shared" si="2"/>
        <v>1</v>
      </c>
      <c r="O38" s="33" t="e">
        <f t="shared" ca="1" si="3"/>
        <v>#NAME?</v>
      </c>
      <c r="P38" s="33">
        <f t="shared" si="4"/>
        <v>0</v>
      </c>
      <c r="Q38" s="33">
        <f t="shared" ref="Q38:R38" si="43">G38</f>
        <v>4</v>
      </c>
      <c r="R38" s="33">
        <f t="shared" si="43"/>
        <v>1</v>
      </c>
      <c r="T38" s="32" t="e">
        <f t="shared" ca="1" si="6"/>
        <v>#NAME?</v>
      </c>
      <c r="U38" s="33">
        <f t="shared" si="7"/>
        <v>0</v>
      </c>
      <c r="V38" s="33" t="e">
        <f t="shared" ca="1" si="8"/>
        <v>#NAME?</v>
      </c>
      <c r="W38" s="33">
        <f t="shared" si="9"/>
        <v>1</v>
      </c>
      <c r="X38" s="33">
        <f t="shared" si="10"/>
        <v>1</v>
      </c>
      <c r="Y38" s="33">
        <f t="shared" si="11"/>
        <v>4</v>
      </c>
    </row>
    <row r="39" spans="1:42" ht="12.75" customHeight="1" x14ac:dyDescent="0.2">
      <c r="A39" s="38">
        <v>34</v>
      </c>
      <c r="B39" s="39"/>
      <c r="C39" s="40">
        <v>2</v>
      </c>
      <c r="D39" s="41" t="s">
        <v>351</v>
      </c>
      <c r="E39" s="41" t="str">
        <f>Gironi!B19</f>
        <v>Can. Mutina</v>
      </c>
      <c r="F39" s="41" t="str">
        <f>Gironi!B20</f>
        <v>C.C.Carso</v>
      </c>
      <c r="G39" s="42">
        <v>7</v>
      </c>
      <c r="H39" s="41">
        <v>5</v>
      </c>
      <c r="I39" s="41" t="str">
        <f>Gironi!B5</f>
        <v>Swiss Nat.Team</v>
      </c>
      <c r="J39" s="44" t="str">
        <f t="shared" si="0"/>
        <v>Swiss Nat.Team</v>
      </c>
      <c r="K39" s="31"/>
      <c r="M39" s="32" t="e">
        <f t="shared" ca="1" si="1"/>
        <v>#NAME?</v>
      </c>
      <c r="N39" s="33">
        <f t="shared" si="2"/>
        <v>1</v>
      </c>
      <c r="O39" s="33" t="e">
        <f t="shared" ca="1" si="3"/>
        <v>#NAME?</v>
      </c>
      <c r="P39" s="33">
        <f t="shared" si="4"/>
        <v>0</v>
      </c>
      <c r="Q39" s="33">
        <f t="shared" ref="Q39:R39" si="44">G39</f>
        <v>7</v>
      </c>
      <c r="R39" s="33">
        <f t="shared" si="44"/>
        <v>5</v>
      </c>
      <c r="T39" s="32" t="e">
        <f t="shared" ca="1" si="6"/>
        <v>#NAME?</v>
      </c>
      <c r="U39" s="33">
        <f t="shared" si="7"/>
        <v>0</v>
      </c>
      <c r="V39" s="33" t="e">
        <f t="shared" ca="1" si="8"/>
        <v>#NAME?</v>
      </c>
      <c r="W39" s="33">
        <f t="shared" si="9"/>
        <v>1</v>
      </c>
      <c r="X39" s="33">
        <f t="shared" si="10"/>
        <v>5</v>
      </c>
      <c r="Y39" s="33">
        <f t="shared" si="11"/>
        <v>7</v>
      </c>
    </row>
    <row r="40" spans="1:42" ht="12.75" customHeight="1" x14ac:dyDescent="0.2">
      <c r="A40" s="38">
        <v>35</v>
      </c>
      <c r="B40" s="39"/>
      <c r="C40" s="40">
        <v>3</v>
      </c>
      <c r="D40" s="41"/>
      <c r="E40" s="41"/>
      <c r="F40" s="41"/>
      <c r="G40" s="42" t="s">
        <v>410</v>
      </c>
      <c r="H40" s="41" t="s">
        <v>410</v>
      </c>
      <c r="I40" s="41"/>
      <c r="J40" s="44">
        <f t="shared" si="0"/>
        <v>0</v>
      </c>
      <c r="K40" s="31"/>
      <c r="M40" s="32" t="e">
        <f t="shared" ca="1" si="1"/>
        <v>#NAME?</v>
      </c>
      <c r="N40" s="33">
        <f t="shared" si="2"/>
        <v>0</v>
      </c>
      <c r="O40" s="33" t="e">
        <f t="shared" ca="1" si="3"/>
        <v>#NAME?</v>
      </c>
      <c r="P40" s="33">
        <f t="shared" si="4"/>
        <v>0</v>
      </c>
      <c r="Q40" s="33" t="str">
        <f t="shared" ref="Q40:R40" si="45">G40</f>
        <v/>
      </c>
      <c r="R40" s="33" t="str">
        <f t="shared" si="45"/>
        <v/>
      </c>
      <c r="T40" s="32" t="e">
        <f t="shared" ca="1" si="6"/>
        <v>#NAME?</v>
      </c>
      <c r="U40" s="33">
        <f t="shared" si="7"/>
        <v>0</v>
      </c>
      <c r="V40" s="33" t="e">
        <f t="shared" ca="1" si="8"/>
        <v>#NAME?</v>
      </c>
      <c r="W40" s="33">
        <f t="shared" si="9"/>
        <v>0</v>
      </c>
      <c r="X40" s="33" t="str">
        <f t="shared" si="10"/>
        <v/>
      </c>
      <c r="Y40" s="33" t="str">
        <f t="shared" si="11"/>
        <v/>
      </c>
    </row>
    <row r="41" spans="1:42" ht="12.75" customHeight="1" x14ac:dyDescent="0.2">
      <c r="A41" s="47">
        <v>36</v>
      </c>
      <c r="B41" s="48"/>
      <c r="C41" s="49">
        <v>4</v>
      </c>
      <c r="D41" s="50"/>
      <c r="E41" s="51"/>
      <c r="F41" s="51"/>
      <c r="G41" s="54" t="s">
        <v>410</v>
      </c>
      <c r="H41" s="54" t="s">
        <v>410</v>
      </c>
      <c r="I41" s="54"/>
      <c r="J41" s="59">
        <f t="shared" si="0"/>
        <v>0</v>
      </c>
      <c r="K41" s="31"/>
      <c r="M41" s="32" t="e">
        <f t="shared" ca="1" si="1"/>
        <v>#NAME?</v>
      </c>
      <c r="N41" s="33">
        <f t="shared" si="2"/>
        <v>0</v>
      </c>
      <c r="O41" s="33" t="e">
        <f t="shared" ca="1" si="3"/>
        <v>#NAME?</v>
      </c>
      <c r="P41" s="33">
        <f t="shared" si="4"/>
        <v>0</v>
      </c>
      <c r="Q41" s="33" t="str">
        <f t="shared" ref="Q41:R41" si="46">G41</f>
        <v/>
      </c>
      <c r="R41" s="33" t="str">
        <f t="shared" si="46"/>
        <v/>
      </c>
      <c r="T41" s="32" t="e">
        <f t="shared" ca="1" si="6"/>
        <v>#NAME?</v>
      </c>
      <c r="U41" s="33">
        <f t="shared" si="7"/>
        <v>0</v>
      </c>
      <c r="V41" s="33" t="e">
        <f t="shared" ca="1" si="8"/>
        <v>#NAME?</v>
      </c>
      <c r="W41" s="33">
        <f t="shared" si="9"/>
        <v>0</v>
      </c>
      <c r="X41" s="33" t="str">
        <f t="shared" si="10"/>
        <v/>
      </c>
      <c r="Y41" s="33" t="str">
        <f t="shared" si="11"/>
        <v/>
      </c>
    </row>
    <row r="42" spans="1:42" ht="12.75" customHeight="1" x14ac:dyDescent="0.2">
      <c r="A42" s="18">
        <v>37</v>
      </c>
      <c r="B42" s="20">
        <f>B38+B$3</f>
        <v>0.68750000000000033</v>
      </c>
      <c r="C42" s="18">
        <v>1</v>
      </c>
      <c r="D42" s="22"/>
      <c r="E42" s="24"/>
      <c r="F42" s="24"/>
      <c r="G42" s="27" t="s">
        <v>410</v>
      </c>
      <c r="H42" s="27" t="s">
        <v>410</v>
      </c>
      <c r="I42" s="27"/>
      <c r="J42" s="30">
        <f t="shared" si="0"/>
        <v>0</v>
      </c>
      <c r="K42" s="31"/>
      <c r="M42" s="32" t="e">
        <f t="shared" ca="1" si="1"/>
        <v>#NAME?</v>
      </c>
      <c r="N42" s="33">
        <f t="shared" si="2"/>
        <v>0</v>
      </c>
      <c r="O42" s="33" t="e">
        <f t="shared" ca="1" si="3"/>
        <v>#NAME?</v>
      </c>
      <c r="P42" s="33">
        <f t="shared" si="4"/>
        <v>0</v>
      </c>
      <c r="Q42" s="33" t="str">
        <f t="shared" ref="Q42:R42" si="47">G42</f>
        <v/>
      </c>
      <c r="R42" s="33" t="str">
        <f t="shared" si="47"/>
        <v/>
      </c>
      <c r="T42" s="32" t="e">
        <f t="shared" ca="1" si="6"/>
        <v>#NAME?</v>
      </c>
      <c r="U42" s="33">
        <f t="shared" si="7"/>
        <v>0</v>
      </c>
      <c r="V42" s="33" t="e">
        <f t="shared" ca="1" si="8"/>
        <v>#NAME?</v>
      </c>
      <c r="W42" s="33">
        <f t="shared" si="9"/>
        <v>0</v>
      </c>
      <c r="X42" s="33" t="str">
        <f t="shared" si="10"/>
        <v/>
      </c>
      <c r="Y42" s="33" t="str">
        <f t="shared" si="11"/>
        <v/>
      </c>
    </row>
    <row r="43" spans="1:42" x14ac:dyDescent="0.2">
      <c r="A43" s="38">
        <v>38</v>
      </c>
      <c r="B43" s="39"/>
      <c r="C43" s="40">
        <v>2</v>
      </c>
      <c r="D43" s="41"/>
      <c r="E43" s="41"/>
      <c r="F43" s="41"/>
      <c r="G43" s="42" t="s">
        <v>410</v>
      </c>
      <c r="H43" s="41" t="s">
        <v>410</v>
      </c>
      <c r="I43" s="41"/>
      <c r="J43" s="44">
        <f t="shared" si="0"/>
        <v>0</v>
      </c>
      <c r="K43" s="31"/>
      <c r="M43" s="32" t="e">
        <f t="shared" ca="1" si="1"/>
        <v>#NAME?</v>
      </c>
      <c r="N43" s="33">
        <f t="shared" si="2"/>
        <v>0</v>
      </c>
      <c r="O43" s="33" t="e">
        <f t="shared" ca="1" si="3"/>
        <v>#NAME?</v>
      </c>
      <c r="P43" s="33">
        <f t="shared" si="4"/>
        <v>0</v>
      </c>
      <c r="Q43" s="33" t="str">
        <f t="shared" ref="Q43:R43" si="48">G43</f>
        <v/>
      </c>
      <c r="R43" s="33" t="str">
        <f t="shared" si="48"/>
        <v/>
      </c>
      <c r="T43" s="32" t="e">
        <f t="shared" ca="1" si="6"/>
        <v>#NAME?</v>
      </c>
      <c r="U43" s="33">
        <f t="shared" si="7"/>
        <v>0</v>
      </c>
      <c r="V43" s="33" t="e">
        <f t="shared" ca="1" si="8"/>
        <v>#NAME?</v>
      </c>
      <c r="W43" s="33">
        <f t="shared" si="9"/>
        <v>0</v>
      </c>
      <c r="X43" s="33" t="str">
        <f t="shared" si="10"/>
        <v/>
      </c>
      <c r="Y43" s="33" t="str">
        <f t="shared" si="11"/>
        <v/>
      </c>
    </row>
    <row r="44" spans="1:42" x14ac:dyDescent="0.2">
      <c r="A44" s="38">
        <v>39</v>
      </c>
      <c r="B44" s="39"/>
      <c r="C44" s="40">
        <v>3</v>
      </c>
      <c r="D44" s="41" t="s">
        <v>361</v>
      </c>
      <c r="E44" s="41" t="str">
        <f>Gironi!K17</f>
        <v>C.Rovigo</v>
      </c>
      <c r="F44" s="41" t="str">
        <f>Gironi!K18</f>
        <v>Swiss Ladies</v>
      </c>
      <c r="G44" s="42">
        <v>4</v>
      </c>
      <c r="H44" s="41">
        <v>4</v>
      </c>
      <c r="I44" s="41" t="str">
        <f>Gironi!K7</f>
        <v>K.C. Arenzano</v>
      </c>
      <c r="J44" s="44" t="str">
        <f t="shared" si="0"/>
        <v>K.C. Arenzano</v>
      </c>
      <c r="K44" s="31"/>
      <c r="M44" s="32" t="e">
        <f t="shared" ca="1" si="1"/>
        <v>#NAME?</v>
      </c>
      <c r="N44" s="33">
        <f t="shared" si="2"/>
        <v>0</v>
      </c>
      <c r="O44" s="33" t="e">
        <f t="shared" ca="1" si="3"/>
        <v>#NAME?</v>
      </c>
      <c r="P44" s="33">
        <f t="shared" si="4"/>
        <v>0</v>
      </c>
      <c r="Q44" s="33">
        <f t="shared" ref="Q44:R44" si="49">G44</f>
        <v>4</v>
      </c>
      <c r="R44" s="33">
        <f t="shared" si="49"/>
        <v>4</v>
      </c>
      <c r="T44" s="32" t="e">
        <f t="shared" ca="1" si="6"/>
        <v>#NAME?</v>
      </c>
      <c r="U44" s="33">
        <f t="shared" si="7"/>
        <v>0</v>
      </c>
      <c r="V44" s="33" t="e">
        <f t="shared" ca="1" si="8"/>
        <v>#NAME?</v>
      </c>
      <c r="W44" s="33">
        <f t="shared" si="9"/>
        <v>0</v>
      </c>
      <c r="X44" s="33">
        <f t="shared" si="10"/>
        <v>4</v>
      </c>
      <c r="Y44" s="33">
        <f t="shared" si="11"/>
        <v>4</v>
      </c>
    </row>
    <row r="45" spans="1:42" x14ac:dyDescent="0.2">
      <c r="A45" s="47">
        <v>40</v>
      </c>
      <c r="B45" s="48"/>
      <c r="C45" s="49">
        <v>4</v>
      </c>
      <c r="D45" s="50" t="s">
        <v>361</v>
      </c>
      <c r="E45" s="51" t="str">
        <f>Gironi!K19</f>
        <v>Arenzano U18</v>
      </c>
      <c r="F45" s="51" t="str">
        <f>Gironi!K20</f>
        <v>Bologna U21</v>
      </c>
      <c r="G45" s="54">
        <v>1</v>
      </c>
      <c r="H45" s="54">
        <v>6</v>
      </c>
      <c r="I45" s="54" t="str">
        <f>Gironi!K5</f>
        <v>Swiss U21 B</v>
      </c>
      <c r="J45" s="59" t="str">
        <f t="shared" si="0"/>
        <v>Swiss U21 B</v>
      </c>
      <c r="K45" s="31"/>
      <c r="M45" s="32" t="e">
        <f t="shared" ca="1" si="1"/>
        <v>#NAME?</v>
      </c>
      <c r="N45" s="33">
        <f t="shared" si="2"/>
        <v>0</v>
      </c>
      <c r="O45" s="33" t="e">
        <f t="shared" ca="1" si="3"/>
        <v>#NAME?</v>
      </c>
      <c r="P45" s="33">
        <f t="shared" si="4"/>
        <v>1</v>
      </c>
      <c r="Q45" s="33">
        <f t="shared" ref="Q45:R45" si="50">G45</f>
        <v>1</v>
      </c>
      <c r="R45" s="33">
        <f t="shared" si="50"/>
        <v>6</v>
      </c>
      <c r="T45" s="32" t="e">
        <f t="shared" ca="1" si="6"/>
        <v>#NAME?</v>
      </c>
      <c r="U45" s="33">
        <f t="shared" si="7"/>
        <v>1</v>
      </c>
      <c r="V45" s="33" t="e">
        <f t="shared" ca="1" si="8"/>
        <v>#NAME?</v>
      </c>
      <c r="W45" s="33">
        <f t="shared" si="9"/>
        <v>0</v>
      </c>
      <c r="X45" s="33">
        <f t="shared" si="10"/>
        <v>6</v>
      </c>
      <c r="Y45" s="33">
        <f t="shared" si="11"/>
        <v>1</v>
      </c>
    </row>
    <row r="46" spans="1:42" x14ac:dyDescent="0.2">
      <c r="A46" s="18">
        <v>41</v>
      </c>
      <c r="B46" s="20">
        <f>B42+B$3</f>
        <v>0.7083333333333337</v>
      </c>
      <c r="C46" s="18">
        <v>1</v>
      </c>
      <c r="D46" s="22" t="s">
        <v>367</v>
      </c>
      <c r="E46" s="24" t="str">
        <f>Gironi!B36</f>
        <v>G.C. Polesine</v>
      </c>
      <c r="F46" s="24" t="str">
        <f>Gironi!B37</f>
        <v>EUR B</v>
      </c>
      <c r="G46" s="27">
        <v>6</v>
      </c>
      <c r="H46" s="27">
        <v>4</v>
      </c>
      <c r="I46" s="27" t="str">
        <f>Gironi!B38</f>
        <v>Swiss U21 A</v>
      </c>
      <c r="J46" s="30" t="str">
        <f t="shared" si="0"/>
        <v>Swiss U21 A</v>
      </c>
      <c r="K46" s="31"/>
      <c r="M46" s="32" t="e">
        <f t="shared" ca="1" si="1"/>
        <v>#NAME?</v>
      </c>
      <c r="N46" s="33">
        <f t="shared" si="2"/>
        <v>1</v>
      </c>
      <c r="O46" s="33" t="e">
        <f t="shared" ca="1" si="3"/>
        <v>#NAME?</v>
      </c>
      <c r="P46" s="33">
        <f t="shared" si="4"/>
        <v>0</v>
      </c>
      <c r="Q46" s="33">
        <f t="shared" ref="Q46:R46" si="51">G46</f>
        <v>6</v>
      </c>
      <c r="R46" s="33">
        <f t="shared" si="51"/>
        <v>4</v>
      </c>
      <c r="T46" s="32" t="e">
        <f t="shared" ca="1" si="6"/>
        <v>#NAME?</v>
      </c>
      <c r="U46" s="33">
        <f t="shared" si="7"/>
        <v>0</v>
      </c>
      <c r="V46" s="33" t="e">
        <f t="shared" ca="1" si="8"/>
        <v>#NAME?</v>
      </c>
      <c r="W46" s="33">
        <f t="shared" si="9"/>
        <v>1</v>
      </c>
      <c r="X46" s="33">
        <f t="shared" si="10"/>
        <v>4</v>
      </c>
      <c r="Y46" s="33">
        <f t="shared" si="11"/>
        <v>6</v>
      </c>
    </row>
    <row r="47" spans="1:42" x14ac:dyDescent="0.2">
      <c r="A47" s="38">
        <v>42</v>
      </c>
      <c r="B47" s="39"/>
      <c r="C47" s="40">
        <v>2</v>
      </c>
      <c r="D47" s="41" t="s">
        <v>370</v>
      </c>
      <c r="E47" s="41" t="str">
        <f>Gironi!B41</f>
        <v>CMM TRieste</v>
      </c>
      <c r="F47" s="41" t="str">
        <f>Gironi!B42</f>
        <v>C.C.Firenze A</v>
      </c>
      <c r="G47" s="42">
        <v>1</v>
      </c>
      <c r="H47" s="41">
        <v>5</v>
      </c>
      <c r="I47" s="41" t="str">
        <f>Gironi!B43</f>
        <v>C.C.Carso</v>
      </c>
      <c r="J47" s="44" t="str">
        <f t="shared" si="0"/>
        <v>C.C.Carso</v>
      </c>
      <c r="K47" s="31"/>
      <c r="M47" s="32" t="e">
        <f t="shared" ca="1" si="1"/>
        <v>#NAME?</v>
      </c>
      <c r="N47" s="33">
        <f t="shared" si="2"/>
        <v>0</v>
      </c>
      <c r="O47" s="33" t="e">
        <f t="shared" ca="1" si="3"/>
        <v>#NAME?</v>
      </c>
      <c r="P47" s="33">
        <f t="shared" si="4"/>
        <v>1</v>
      </c>
      <c r="Q47" s="33">
        <f t="shared" ref="Q47:R47" si="52">G47</f>
        <v>1</v>
      </c>
      <c r="R47" s="33">
        <f t="shared" si="52"/>
        <v>5</v>
      </c>
      <c r="T47" s="32" t="e">
        <f t="shared" ca="1" si="6"/>
        <v>#NAME?</v>
      </c>
      <c r="U47" s="33">
        <f t="shared" si="7"/>
        <v>1</v>
      </c>
      <c r="V47" s="33" t="e">
        <f t="shared" ca="1" si="8"/>
        <v>#NAME?</v>
      </c>
      <c r="W47" s="33">
        <f t="shared" si="9"/>
        <v>0</v>
      </c>
      <c r="X47" s="33">
        <f t="shared" si="10"/>
        <v>5</v>
      </c>
      <c r="Y47" s="33">
        <f t="shared" si="11"/>
        <v>1</v>
      </c>
    </row>
    <row r="48" spans="1:42" x14ac:dyDescent="0.2">
      <c r="A48" s="38">
        <v>43</v>
      </c>
      <c r="B48" s="39"/>
      <c r="C48" s="40">
        <v>3</v>
      </c>
      <c r="D48" s="41"/>
      <c r="E48" s="41"/>
      <c r="F48" s="41"/>
      <c r="G48" s="42" t="s">
        <v>410</v>
      </c>
      <c r="H48" s="41" t="s">
        <v>410</v>
      </c>
      <c r="I48" s="41"/>
      <c r="J48" s="44">
        <f t="shared" si="0"/>
        <v>0</v>
      </c>
      <c r="K48" s="31"/>
      <c r="M48" s="32" t="e">
        <f t="shared" ca="1" si="1"/>
        <v>#NAME?</v>
      </c>
      <c r="N48" s="33">
        <f t="shared" si="2"/>
        <v>0</v>
      </c>
      <c r="O48" s="33" t="e">
        <f t="shared" ca="1" si="3"/>
        <v>#NAME?</v>
      </c>
      <c r="P48" s="33">
        <f t="shared" si="4"/>
        <v>0</v>
      </c>
      <c r="Q48" s="33" t="str">
        <f t="shared" ref="Q48:R48" si="53">G48</f>
        <v/>
      </c>
      <c r="R48" s="33" t="str">
        <f t="shared" si="53"/>
        <v/>
      </c>
      <c r="T48" s="32" t="e">
        <f t="shared" ca="1" si="6"/>
        <v>#NAME?</v>
      </c>
      <c r="U48" s="33">
        <f t="shared" si="7"/>
        <v>0</v>
      </c>
      <c r="V48" s="33" t="e">
        <f t="shared" ca="1" si="8"/>
        <v>#NAME?</v>
      </c>
      <c r="W48" s="33">
        <f t="shared" si="9"/>
        <v>0</v>
      </c>
      <c r="X48" s="33" t="str">
        <f t="shared" si="10"/>
        <v/>
      </c>
      <c r="Y48" s="33" t="str">
        <f t="shared" si="11"/>
        <v/>
      </c>
    </row>
    <row r="49" spans="1:25" x14ac:dyDescent="0.2">
      <c r="A49" s="47">
        <v>44</v>
      </c>
      <c r="B49" s="48"/>
      <c r="C49" s="49">
        <v>4</v>
      </c>
      <c r="D49" s="50"/>
      <c r="E49" s="51"/>
      <c r="F49" s="51"/>
      <c r="G49" s="54" t="s">
        <v>410</v>
      </c>
      <c r="H49" s="54" t="s">
        <v>410</v>
      </c>
      <c r="I49" s="54"/>
      <c r="J49" s="59">
        <f t="shared" si="0"/>
        <v>0</v>
      </c>
      <c r="K49" s="31"/>
      <c r="M49" s="32" t="e">
        <f t="shared" ca="1" si="1"/>
        <v>#NAME?</v>
      </c>
      <c r="N49" s="33">
        <f t="shared" si="2"/>
        <v>0</v>
      </c>
      <c r="O49" s="33" t="e">
        <f t="shared" ca="1" si="3"/>
        <v>#NAME?</v>
      </c>
      <c r="P49" s="33">
        <f t="shared" si="4"/>
        <v>0</v>
      </c>
      <c r="Q49" s="33" t="str">
        <f t="shared" ref="Q49:R49" si="54">G49</f>
        <v/>
      </c>
      <c r="R49" s="33" t="str">
        <f t="shared" si="54"/>
        <v/>
      </c>
      <c r="T49" s="32" t="e">
        <f t="shared" ca="1" si="6"/>
        <v>#NAME?</v>
      </c>
      <c r="U49" s="33">
        <f t="shared" si="7"/>
        <v>0</v>
      </c>
      <c r="V49" s="33" t="e">
        <f t="shared" ca="1" si="8"/>
        <v>#NAME?</v>
      </c>
      <c r="W49" s="33">
        <f t="shared" si="9"/>
        <v>0</v>
      </c>
      <c r="X49" s="33" t="str">
        <f t="shared" si="10"/>
        <v/>
      </c>
      <c r="Y49" s="33" t="str">
        <f t="shared" si="11"/>
        <v/>
      </c>
    </row>
    <row r="50" spans="1:25" x14ac:dyDescent="0.2">
      <c r="A50" s="18">
        <v>45</v>
      </c>
      <c r="B50" s="20">
        <f>B46+B$3</f>
        <v>0.72916666666666707</v>
      </c>
      <c r="C50" s="18">
        <v>1</v>
      </c>
      <c r="D50" s="22"/>
      <c r="E50" s="24"/>
      <c r="F50" s="24"/>
      <c r="G50" s="27" t="s">
        <v>410</v>
      </c>
      <c r="H50" s="27" t="s">
        <v>410</v>
      </c>
      <c r="I50" s="27">
        <f t="shared" ref="I50:I51" si="55">E42</f>
        <v>0</v>
      </c>
      <c r="J50" s="30">
        <f t="shared" si="0"/>
        <v>0</v>
      </c>
      <c r="K50" s="31"/>
      <c r="M50" s="32" t="e">
        <f t="shared" ca="1" si="1"/>
        <v>#NAME?</v>
      </c>
      <c r="N50" s="33">
        <f t="shared" si="2"/>
        <v>0</v>
      </c>
      <c r="O50" s="33" t="e">
        <f t="shared" ca="1" si="3"/>
        <v>#NAME?</v>
      </c>
      <c r="P50" s="33">
        <f t="shared" si="4"/>
        <v>0</v>
      </c>
      <c r="Q50" s="33" t="str">
        <f t="shared" ref="Q50:R50" si="56">G50</f>
        <v/>
      </c>
      <c r="R50" s="33" t="str">
        <f t="shared" si="56"/>
        <v/>
      </c>
      <c r="T50" s="32" t="e">
        <f t="shared" ca="1" si="6"/>
        <v>#NAME?</v>
      </c>
      <c r="U50" s="33">
        <f t="shared" si="7"/>
        <v>0</v>
      </c>
      <c r="V50" s="33" t="e">
        <f t="shared" ca="1" si="8"/>
        <v>#NAME?</v>
      </c>
      <c r="W50" s="33">
        <f t="shared" si="9"/>
        <v>0</v>
      </c>
      <c r="X50" s="33" t="str">
        <f t="shared" si="10"/>
        <v/>
      </c>
      <c r="Y50" s="33" t="str">
        <f t="shared" si="11"/>
        <v/>
      </c>
    </row>
    <row r="51" spans="1:25" x14ac:dyDescent="0.2">
      <c r="A51" s="38">
        <v>46</v>
      </c>
      <c r="B51" s="39"/>
      <c r="C51" s="40">
        <v>2</v>
      </c>
      <c r="D51" s="41"/>
      <c r="E51" s="41"/>
      <c r="F51" s="41"/>
      <c r="G51" s="42" t="s">
        <v>410</v>
      </c>
      <c r="H51" s="41" t="s">
        <v>410</v>
      </c>
      <c r="I51" s="41">
        <f t="shared" si="55"/>
        <v>0</v>
      </c>
      <c r="J51" s="44">
        <f t="shared" si="0"/>
        <v>0</v>
      </c>
      <c r="K51" s="31"/>
      <c r="M51" s="32" t="e">
        <f t="shared" ca="1" si="1"/>
        <v>#NAME?</v>
      </c>
      <c r="N51" s="33">
        <f t="shared" si="2"/>
        <v>0</v>
      </c>
      <c r="O51" s="33" t="e">
        <f t="shared" ca="1" si="3"/>
        <v>#NAME?</v>
      </c>
      <c r="P51" s="33">
        <f t="shared" si="4"/>
        <v>0</v>
      </c>
      <c r="Q51" s="33" t="str">
        <f t="shared" ref="Q51:R51" si="57">G51</f>
        <v/>
      </c>
      <c r="R51" s="33" t="str">
        <f t="shared" si="57"/>
        <v/>
      </c>
      <c r="T51" s="32" t="e">
        <f t="shared" ca="1" si="6"/>
        <v>#NAME?</v>
      </c>
      <c r="U51" s="33">
        <f t="shared" si="7"/>
        <v>0</v>
      </c>
      <c r="V51" s="33" t="e">
        <f t="shared" ca="1" si="8"/>
        <v>#NAME?</v>
      </c>
      <c r="W51" s="33">
        <f t="shared" si="9"/>
        <v>0</v>
      </c>
      <c r="X51" s="33" t="str">
        <f t="shared" si="10"/>
        <v/>
      </c>
      <c r="Y51" s="33" t="str">
        <f t="shared" si="11"/>
        <v/>
      </c>
    </row>
    <row r="52" spans="1:25" x14ac:dyDescent="0.2">
      <c r="A52" s="38">
        <v>47</v>
      </c>
      <c r="B52" s="39"/>
      <c r="C52" s="40">
        <v>3</v>
      </c>
      <c r="D52" s="41" t="s">
        <v>369</v>
      </c>
      <c r="E52" s="41" t="str">
        <f>Gironi!K36</f>
        <v>Poland Ladies</v>
      </c>
      <c r="F52" s="92" t="str">
        <f>Gironi!K38</f>
        <v>Swiss Ladies</v>
      </c>
      <c r="G52" s="42">
        <v>1</v>
      </c>
      <c r="H52" s="41">
        <v>6</v>
      </c>
      <c r="I52" s="41" t="str">
        <f>F58</f>
        <v>Nutrie Assassine</v>
      </c>
      <c r="J52" s="44" t="str">
        <f t="shared" si="0"/>
        <v>Nutrie Assassine</v>
      </c>
      <c r="K52" s="31"/>
      <c r="M52" s="32" t="e">
        <f t="shared" ca="1" si="1"/>
        <v>#NAME?</v>
      </c>
      <c r="N52" s="33">
        <f t="shared" si="2"/>
        <v>0</v>
      </c>
      <c r="O52" s="33" t="e">
        <f t="shared" ca="1" si="3"/>
        <v>#NAME?</v>
      </c>
      <c r="P52" s="33">
        <f t="shared" si="4"/>
        <v>1</v>
      </c>
      <c r="Q52" s="33">
        <f t="shared" ref="Q52:R52" si="58">G52</f>
        <v>1</v>
      </c>
      <c r="R52" s="33">
        <f t="shared" si="58"/>
        <v>6</v>
      </c>
      <c r="T52" s="32" t="e">
        <f t="shared" ca="1" si="6"/>
        <v>#NAME?</v>
      </c>
      <c r="U52" s="33">
        <f t="shared" si="7"/>
        <v>1</v>
      </c>
      <c r="V52" s="33" t="e">
        <f t="shared" ca="1" si="8"/>
        <v>#NAME?</v>
      </c>
      <c r="W52" s="33">
        <f t="shared" si="9"/>
        <v>0</v>
      </c>
      <c r="X52" s="33">
        <f t="shared" si="10"/>
        <v>6</v>
      </c>
      <c r="Y52" s="33">
        <f t="shared" si="11"/>
        <v>1</v>
      </c>
    </row>
    <row r="53" spans="1:25" x14ac:dyDescent="0.2">
      <c r="A53" s="47">
        <v>48</v>
      </c>
      <c r="B53" s="48"/>
      <c r="C53" s="49">
        <v>4</v>
      </c>
      <c r="D53" s="50" t="s">
        <v>7</v>
      </c>
      <c r="E53" s="51" t="str">
        <f>Gironi!K41</f>
        <v>Firenze F-U18</v>
      </c>
      <c r="F53" s="51" t="str">
        <f>Gironi!K42</f>
        <v>Swiss U21 B</v>
      </c>
      <c r="G53" s="54">
        <v>1</v>
      </c>
      <c r="H53" s="54">
        <v>6</v>
      </c>
      <c r="I53" s="54" t="str">
        <f>Gironi!K43</f>
        <v>Arenzano U18</v>
      </c>
      <c r="J53" s="59" t="str">
        <f t="shared" si="0"/>
        <v>Arenzano U18</v>
      </c>
      <c r="K53" s="31"/>
      <c r="M53" s="32" t="e">
        <f t="shared" ca="1" si="1"/>
        <v>#NAME?</v>
      </c>
      <c r="N53" s="33">
        <f t="shared" si="2"/>
        <v>0</v>
      </c>
      <c r="O53" s="33" t="e">
        <f t="shared" ca="1" si="3"/>
        <v>#NAME?</v>
      </c>
      <c r="P53" s="33">
        <f t="shared" si="4"/>
        <v>1</v>
      </c>
      <c r="Q53" s="33">
        <f t="shared" ref="Q53:R53" si="59">G53</f>
        <v>1</v>
      </c>
      <c r="R53" s="33">
        <f t="shared" si="59"/>
        <v>6</v>
      </c>
      <c r="T53" s="32" t="e">
        <f t="shared" ca="1" si="6"/>
        <v>#NAME?</v>
      </c>
      <c r="U53" s="33">
        <f t="shared" si="7"/>
        <v>1</v>
      </c>
      <c r="V53" s="33" t="e">
        <f t="shared" ca="1" si="8"/>
        <v>#NAME?</v>
      </c>
      <c r="W53" s="33">
        <f t="shared" si="9"/>
        <v>0</v>
      </c>
      <c r="X53" s="33">
        <f t="shared" si="10"/>
        <v>6</v>
      </c>
      <c r="Y53" s="33">
        <f t="shared" si="11"/>
        <v>1</v>
      </c>
    </row>
    <row r="54" spans="1:25" x14ac:dyDescent="0.2">
      <c r="A54" s="18">
        <v>49</v>
      </c>
      <c r="B54" s="20">
        <f>B50+B$3</f>
        <v>0.75000000000000044</v>
      </c>
      <c r="C54" s="18">
        <v>1</v>
      </c>
      <c r="D54" s="22" t="s">
        <v>365</v>
      </c>
      <c r="E54" s="24" t="str">
        <f>Gironi!B27</f>
        <v>Swiss Nat.Team</v>
      </c>
      <c r="F54" s="24" t="str">
        <f>Gironi!B31</f>
        <v>UKS SET</v>
      </c>
      <c r="G54" s="27">
        <v>4</v>
      </c>
      <c r="H54" s="27">
        <v>2</v>
      </c>
      <c r="I54" s="27" t="str">
        <f>Gironi!B36</f>
        <v>G.C. Polesine</v>
      </c>
      <c r="J54" s="30" t="str">
        <f t="shared" si="0"/>
        <v>G.C. Polesine</v>
      </c>
      <c r="K54" s="31"/>
      <c r="M54" s="32" t="e">
        <f t="shared" ca="1" si="1"/>
        <v>#NAME?</v>
      </c>
      <c r="N54" s="33">
        <f t="shared" si="2"/>
        <v>1</v>
      </c>
      <c r="O54" s="33" t="e">
        <f t="shared" ca="1" si="3"/>
        <v>#NAME?</v>
      </c>
      <c r="P54" s="33">
        <f t="shared" si="4"/>
        <v>0</v>
      </c>
      <c r="Q54" s="33">
        <f t="shared" ref="Q54:R54" si="60">G54</f>
        <v>4</v>
      </c>
      <c r="R54" s="33">
        <f t="shared" si="60"/>
        <v>2</v>
      </c>
      <c r="T54" s="32" t="e">
        <f t="shared" ca="1" si="6"/>
        <v>#NAME?</v>
      </c>
      <c r="U54" s="33">
        <f t="shared" si="7"/>
        <v>0</v>
      </c>
      <c r="V54" s="33" t="e">
        <f t="shared" ca="1" si="8"/>
        <v>#NAME?</v>
      </c>
      <c r="W54" s="33">
        <f t="shared" si="9"/>
        <v>1</v>
      </c>
      <c r="X54" s="33">
        <f t="shared" si="10"/>
        <v>2</v>
      </c>
      <c r="Y54" s="33">
        <f t="shared" si="11"/>
        <v>4</v>
      </c>
    </row>
    <row r="55" spans="1:25" x14ac:dyDescent="0.2">
      <c r="A55" s="38">
        <v>50</v>
      </c>
      <c r="B55" s="39"/>
      <c r="C55" s="40">
        <v>2</v>
      </c>
      <c r="D55" s="41" t="s">
        <v>365</v>
      </c>
      <c r="E55" s="41" t="str">
        <f>Gironi!B28</f>
        <v>ArenzanoX</v>
      </c>
      <c r="F55" s="41" t="str">
        <f>Gironi!B32</f>
        <v>C. EUR</v>
      </c>
      <c r="G55" s="42">
        <v>4</v>
      </c>
      <c r="H55" s="41">
        <v>0</v>
      </c>
      <c r="I55" s="41" t="str">
        <f>Gironi!B42</f>
        <v>C.C.Firenze A</v>
      </c>
      <c r="J55" s="44" t="str">
        <f t="shared" si="0"/>
        <v>C.C.Firenze A</v>
      </c>
      <c r="K55" s="31"/>
      <c r="M55" s="32" t="e">
        <f t="shared" ca="1" si="1"/>
        <v>#NAME?</v>
      </c>
      <c r="N55" s="33">
        <f t="shared" si="2"/>
        <v>1</v>
      </c>
      <c r="O55" s="33" t="e">
        <f t="shared" ca="1" si="3"/>
        <v>#NAME?</v>
      </c>
      <c r="P55" s="33">
        <f t="shared" si="4"/>
        <v>0</v>
      </c>
      <c r="Q55" s="33">
        <f t="shared" ref="Q55:R55" si="61">G55</f>
        <v>4</v>
      </c>
      <c r="R55" s="33">
        <f t="shared" si="61"/>
        <v>0</v>
      </c>
      <c r="T55" s="32" t="e">
        <f t="shared" ca="1" si="6"/>
        <v>#NAME?</v>
      </c>
      <c r="U55" s="33">
        <f t="shared" si="7"/>
        <v>0</v>
      </c>
      <c r="V55" s="33" t="e">
        <f t="shared" ca="1" si="8"/>
        <v>#NAME?</v>
      </c>
      <c r="W55" s="33">
        <f t="shared" si="9"/>
        <v>1</v>
      </c>
      <c r="X55" s="33">
        <f t="shared" si="10"/>
        <v>0</v>
      </c>
      <c r="Y55" s="33">
        <f t="shared" si="11"/>
        <v>4</v>
      </c>
    </row>
    <row r="56" spans="1:25" x14ac:dyDescent="0.2">
      <c r="A56" s="38">
        <v>51</v>
      </c>
      <c r="B56" s="39"/>
      <c r="C56" s="40">
        <v>3</v>
      </c>
      <c r="D56" s="41" t="s">
        <v>365</v>
      </c>
      <c r="E56" s="41" t="str">
        <f>Gironi!B29</f>
        <v>Can. Mutina</v>
      </c>
      <c r="F56" s="41" t="str">
        <f>Gironi!B30</f>
        <v>Idroscalo A</v>
      </c>
      <c r="G56" s="42">
        <v>1</v>
      </c>
      <c r="H56" s="41">
        <v>2</v>
      </c>
      <c r="I56" s="41" t="str">
        <f>Gironi!B37</f>
        <v>EUR B</v>
      </c>
      <c r="J56" s="44" t="str">
        <f t="shared" si="0"/>
        <v>EUR B</v>
      </c>
      <c r="K56" s="31"/>
      <c r="M56" s="32" t="e">
        <f t="shared" ca="1" si="1"/>
        <v>#NAME?</v>
      </c>
      <c r="N56" s="33">
        <f t="shared" si="2"/>
        <v>0</v>
      </c>
      <c r="O56" s="33" t="e">
        <f t="shared" ca="1" si="3"/>
        <v>#NAME?</v>
      </c>
      <c r="P56" s="33">
        <f t="shared" si="4"/>
        <v>1</v>
      </c>
      <c r="Q56" s="33">
        <f t="shared" ref="Q56:R56" si="62">G56</f>
        <v>1</v>
      </c>
      <c r="R56" s="33">
        <f t="shared" si="62"/>
        <v>2</v>
      </c>
      <c r="T56" s="32" t="e">
        <f t="shared" ca="1" si="6"/>
        <v>#NAME?</v>
      </c>
      <c r="U56" s="33">
        <f t="shared" si="7"/>
        <v>1</v>
      </c>
      <c r="V56" s="33" t="e">
        <f t="shared" ca="1" si="8"/>
        <v>#NAME?</v>
      </c>
      <c r="W56" s="33">
        <f t="shared" si="9"/>
        <v>0</v>
      </c>
      <c r="X56" s="33">
        <f t="shared" si="10"/>
        <v>2</v>
      </c>
      <c r="Y56" s="33">
        <f t="shared" si="11"/>
        <v>1</v>
      </c>
    </row>
    <row r="57" spans="1:25" x14ac:dyDescent="0.2">
      <c r="A57" s="47">
        <v>52</v>
      </c>
      <c r="B57" s="48"/>
      <c r="C57" s="49">
        <v>4</v>
      </c>
      <c r="D57" s="50"/>
      <c r="E57" s="51"/>
      <c r="F57" s="51"/>
      <c r="G57" s="54" t="s">
        <v>410</v>
      </c>
      <c r="H57" s="54" t="s">
        <v>410</v>
      </c>
      <c r="I57" s="54"/>
      <c r="J57" s="59">
        <f t="shared" si="0"/>
        <v>0</v>
      </c>
      <c r="K57" s="31"/>
      <c r="M57" s="32" t="e">
        <f t="shared" ca="1" si="1"/>
        <v>#NAME?</v>
      </c>
      <c r="N57" s="33">
        <f t="shared" si="2"/>
        <v>0</v>
      </c>
      <c r="O57" s="33" t="e">
        <f t="shared" ca="1" si="3"/>
        <v>#NAME?</v>
      </c>
      <c r="P57" s="33">
        <f t="shared" si="4"/>
        <v>0</v>
      </c>
      <c r="Q57" s="33" t="str">
        <f t="shared" ref="Q57:R57" si="63">G57</f>
        <v/>
      </c>
      <c r="R57" s="33" t="str">
        <f t="shared" si="63"/>
        <v/>
      </c>
      <c r="T57" s="32" t="e">
        <f t="shared" ca="1" si="6"/>
        <v>#NAME?</v>
      </c>
      <c r="U57" s="33">
        <f t="shared" si="7"/>
        <v>0</v>
      </c>
      <c r="V57" s="33" t="e">
        <f t="shared" ca="1" si="8"/>
        <v>#NAME?</v>
      </c>
      <c r="W57" s="33">
        <f t="shared" si="9"/>
        <v>0</v>
      </c>
      <c r="X57" s="33" t="str">
        <f t="shared" si="10"/>
        <v/>
      </c>
      <c r="Y57" s="33" t="str">
        <f t="shared" si="11"/>
        <v/>
      </c>
    </row>
    <row r="58" spans="1:25" x14ac:dyDescent="0.2">
      <c r="A58" s="18">
        <v>53</v>
      </c>
      <c r="B58" s="20">
        <f>B54+B$3</f>
        <v>0.77083333333333381</v>
      </c>
      <c r="C58" s="18">
        <v>1</v>
      </c>
      <c r="D58" s="22" t="s">
        <v>366</v>
      </c>
      <c r="E58" s="24" t="str">
        <f>Gironi!K27</f>
        <v>Italy Ladies</v>
      </c>
      <c r="F58" s="24" t="str">
        <f>Gironi!K31</f>
        <v>Nutrie Assassine</v>
      </c>
      <c r="G58" s="27">
        <v>4</v>
      </c>
      <c r="H58" s="27">
        <v>2</v>
      </c>
      <c r="I58" s="27" t="str">
        <f>Gironi!K36</f>
        <v>Poland Ladies</v>
      </c>
      <c r="J58" s="30" t="str">
        <f t="shared" si="0"/>
        <v>Poland Ladies</v>
      </c>
      <c r="K58" s="31"/>
      <c r="M58" s="32" t="e">
        <f t="shared" ca="1" si="1"/>
        <v>#NAME?</v>
      </c>
      <c r="N58" s="33">
        <f t="shared" si="2"/>
        <v>1</v>
      </c>
      <c r="O58" s="33" t="e">
        <f t="shared" ca="1" si="3"/>
        <v>#NAME?</v>
      </c>
      <c r="P58" s="33">
        <f t="shared" si="4"/>
        <v>0</v>
      </c>
      <c r="Q58" s="33">
        <f t="shared" ref="Q58:R58" si="64">G58</f>
        <v>4</v>
      </c>
      <c r="R58" s="33">
        <f t="shared" si="64"/>
        <v>2</v>
      </c>
      <c r="T58" s="32" t="e">
        <f t="shared" ca="1" si="6"/>
        <v>#NAME?</v>
      </c>
      <c r="U58" s="33">
        <f t="shared" si="7"/>
        <v>0</v>
      </c>
      <c r="V58" s="33" t="e">
        <f t="shared" ca="1" si="8"/>
        <v>#NAME?</v>
      </c>
      <c r="W58" s="33">
        <f t="shared" si="9"/>
        <v>1</v>
      </c>
      <c r="X58" s="33">
        <f t="shared" si="10"/>
        <v>2</v>
      </c>
      <c r="Y58" s="33">
        <f t="shared" si="11"/>
        <v>4</v>
      </c>
    </row>
    <row r="59" spans="1:25" x14ac:dyDescent="0.2">
      <c r="A59" s="38">
        <v>54</v>
      </c>
      <c r="B59" s="39"/>
      <c r="C59" s="40">
        <v>2</v>
      </c>
      <c r="D59" s="41" t="s">
        <v>366</v>
      </c>
      <c r="E59" s="41" t="str">
        <f>Gironi!K28</f>
        <v>C.C.Firenze B</v>
      </c>
      <c r="F59" s="41" t="str">
        <f>Gironi!K32</f>
        <v>C.Rovigo</v>
      </c>
      <c r="G59" s="42">
        <v>5</v>
      </c>
      <c r="H59" s="41">
        <v>2</v>
      </c>
      <c r="I59" s="41" t="str">
        <f>Gironi!K42</f>
        <v>Swiss U21 B</v>
      </c>
      <c r="J59" s="44" t="str">
        <f t="shared" si="0"/>
        <v>Swiss U21 B</v>
      </c>
      <c r="K59" s="31"/>
      <c r="M59" s="32" t="e">
        <f t="shared" ca="1" si="1"/>
        <v>#NAME?</v>
      </c>
      <c r="N59" s="33">
        <f t="shared" si="2"/>
        <v>1</v>
      </c>
      <c r="O59" s="33" t="e">
        <f t="shared" ca="1" si="3"/>
        <v>#NAME?</v>
      </c>
      <c r="P59" s="33">
        <f t="shared" si="4"/>
        <v>0</v>
      </c>
      <c r="Q59" s="33">
        <f t="shared" ref="Q59:R59" si="65">G59</f>
        <v>5</v>
      </c>
      <c r="R59" s="33">
        <f t="shared" si="65"/>
        <v>2</v>
      </c>
      <c r="T59" s="32" t="e">
        <f t="shared" ca="1" si="6"/>
        <v>#NAME?</v>
      </c>
      <c r="U59" s="33">
        <f t="shared" si="7"/>
        <v>0</v>
      </c>
      <c r="V59" s="33" t="e">
        <f t="shared" ca="1" si="8"/>
        <v>#NAME?</v>
      </c>
      <c r="W59" s="33">
        <f t="shared" si="9"/>
        <v>1</v>
      </c>
      <c r="X59" s="33">
        <f t="shared" si="10"/>
        <v>2</v>
      </c>
      <c r="Y59" s="33">
        <f t="shared" si="11"/>
        <v>5</v>
      </c>
    </row>
    <row r="60" spans="1:25" x14ac:dyDescent="0.2">
      <c r="A60" s="38">
        <v>55</v>
      </c>
      <c r="B60" s="39"/>
      <c r="C60" s="40">
        <v>3</v>
      </c>
      <c r="D60" s="41"/>
      <c r="E60" s="41"/>
      <c r="F60" s="41"/>
      <c r="G60" s="42" t="s">
        <v>410</v>
      </c>
      <c r="H60" s="41" t="s">
        <v>410</v>
      </c>
      <c r="I60" s="41"/>
      <c r="J60" s="44"/>
      <c r="K60" s="31"/>
      <c r="M60" s="32" t="e">
        <f t="shared" ca="1" si="1"/>
        <v>#NAME?</v>
      </c>
      <c r="N60" s="33">
        <f t="shared" si="2"/>
        <v>0</v>
      </c>
      <c r="O60" s="33" t="e">
        <f t="shared" ca="1" si="3"/>
        <v>#NAME?</v>
      </c>
      <c r="P60" s="33">
        <f t="shared" si="4"/>
        <v>0</v>
      </c>
      <c r="Q60" s="33" t="str">
        <f t="shared" ref="Q60:R60" si="66">G60</f>
        <v/>
      </c>
      <c r="R60" s="33" t="str">
        <f t="shared" si="66"/>
        <v/>
      </c>
      <c r="T60" s="32" t="e">
        <f t="shared" ca="1" si="6"/>
        <v>#NAME?</v>
      </c>
      <c r="U60" s="33">
        <f t="shared" si="7"/>
        <v>0</v>
      </c>
      <c r="V60" s="33" t="e">
        <f t="shared" ca="1" si="8"/>
        <v>#NAME?</v>
      </c>
      <c r="W60" s="33">
        <f t="shared" si="9"/>
        <v>0</v>
      </c>
      <c r="X60" s="33" t="str">
        <f t="shared" si="10"/>
        <v/>
      </c>
      <c r="Y60" s="33" t="str">
        <f t="shared" si="11"/>
        <v/>
      </c>
    </row>
    <row r="61" spans="1:25" x14ac:dyDescent="0.2">
      <c r="A61" s="47">
        <v>56</v>
      </c>
      <c r="B61" s="48"/>
      <c r="C61" s="49">
        <v>4</v>
      </c>
      <c r="D61" s="50" t="s">
        <v>366</v>
      </c>
      <c r="E61" s="51" t="str">
        <f>Gironi!K29</f>
        <v>Bologna U21</v>
      </c>
      <c r="F61" s="51" t="str">
        <f>Gironi!K30</f>
        <v>K.C. Arenzano</v>
      </c>
      <c r="G61" s="54">
        <v>6</v>
      </c>
      <c r="H61" s="54">
        <v>6</v>
      </c>
      <c r="I61" s="54" t="str">
        <f>F52</f>
        <v>Swiss Ladies</v>
      </c>
      <c r="J61" s="59" t="str">
        <f>I61</f>
        <v>Swiss Ladies</v>
      </c>
      <c r="K61" s="31"/>
      <c r="M61" s="32" t="e">
        <f t="shared" ca="1" si="1"/>
        <v>#NAME?</v>
      </c>
      <c r="N61" s="33">
        <f t="shared" si="2"/>
        <v>0</v>
      </c>
      <c r="O61" s="33" t="e">
        <f t="shared" ca="1" si="3"/>
        <v>#NAME?</v>
      </c>
      <c r="P61" s="33">
        <f t="shared" si="4"/>
        <v>0</v>
      </c>
      <c r="Q61" s="33">
        <f t="shared" ref="Q61:R61" si="67">G61</f>
        <v>6</v>
      </c>
      <c r="R61" s="33">
        <f t="shared" si="67"/>
        <v>6</v>
      </c>
      <c r="T61" s="32" t="e">
        <f t="shared" ca="1" si="6"/>
        <v>#NAME?</v>
      </c>
      <c r="U61" s="33">
        <f t="shared" si="7"/>
        <v>0</v>
      </c>
      <c r="V61" s="33" t="e">
        <f t="shared" ca="1" si="8"/>
        <v>#NAME?</v>
      </c>
      <c r="W61" s="33">
        <f t="shared" si="9"/>
        <v>0</v>
      </c>
      <c r="X61" s="33">
        <f t="shared" si="10"/>
        <v>6</v>
      </c>
      <c r="Y61" s="33">
        <f t="shared" si="11"/>
        <v>6</v>
      </c>
    </row>
    <row r="62" spans="1:25" x14ac:dyDescent="0.2">
      <c r="A62" s="106" t="s">
        <v>350</v>
      </c>
      <c r="B62" s="107"/>
      <c r="C62" s="108"/>
      <c r="D62" s="55"/>
      <c r="E62" s="55"/>
      <c r="F62" s="55"/>
      <c r="G62" s="55"/>
      <c r="H62" s="55"/>
      <c r="I62" s="55"/>
      <c r="J62" s="55"/>
      <c r="K62" s="31"/>
      <c r="M62" s="1"/>
      <c r="T62" s="1"/>
    </row>
    <row r="63" spans="1:25" ht="13.5" x14ac:dyDescent="0.25">
      <c r="A63" s="109" t="s">
        <v>350</v>
      </c>
      <c r="B63" s="147" t="s">
        <v>0</v>
      </c>
      <c r="C63" s="148"/>
      <c r="D63" s="148"/>
      <c r="E63" s="148"/>
      <c r="F63" s="148"/>
      <c r="G63" s="148"/>
      <c r="H63" s="148"/>
      <c r="I63" s="148"/>
      <c r="J63" s="148"/>
      <c r="K63" s="31"/>
      <c r="M63" s="1"/>
      <c r="T63" s="1"/>
    </row>
    <row r="64" spans="1:25" ht="15" x14ac:dyDescent="0.35">
      <c r="A64" s="109"/>
      <c r="B64" s="155" t="s">
        <v>2</v>
      </c>
      <c r="C64" s="148"/>
      <c r="D64" s="148"/>
      <c r="E64" s="148"/>
      <c r="F64" s="148"/>
      <c r="G64" s="148"/>
      <c r="H64" s="148"/>
      <c r="I64" s="148"/>
      <c r="J64" s="148"/>
      <c r="K64" s="31"/>
      <c r="M64" s="1"/>
      <c r="T64" s="1"/>
    </row>
    <row r="65" spans="1:28" x14ac:dyDescent="0.2">
      <c r="A65" s="109" t="s">
        <v>350</v>
      </c>
      <c r="C65" s="2"/>
      <c r="K65" s="31"/>
      <c r="M65" s="1"/>
      <c r="T65" s="1"/>
    </row>
    <row r="66" spans="1:28" ht="13.5" x14ac:dyDescent="0.25">
      <c r="A66" s="109" t="s">
        <v>350</v>
      </c>
      <c r="B66" s="151">
        <v>42834</v>
      </c>
      <c r="C66" s="148"/>
      <c r="D66" s="148"/>
      <c r="E66" s="148"/>
      <c r="F66" s="148"/>
      <c r="G66" s="148"/>
      <c r="H66" s="148"/>
      <c r="I66" s="148"/>
      <c r="J66" s="148"/>
      <c r="K66" s="31"/>
      <c r="M66" s="1"/>
      <c r="T66" s="1"/>
    </row>
    <row r="67" spans="1:28" ht="25.5" x14ac:dyDescent="0.2">
      <c r="A67" s="110" t="s">
        <v>7</v>
      </c>
      <c r="B67" s="111" t="s">
        <v>9</v>
      </c>
      <c r="C67" s="112" t="s">
        <v>338</v>
      </c>
      <c r="D67" s="111" t="s">
        <v>18</v>
      </c>
      <c r="E67" s="111" t="s">
        <v>19</v>
      </c>
      <c r="F67" s="113"/>
      <c r="G67" s="153" t="s">
        <v>21</v>
      </c>
      <c r="H67" s="154"/>
      <c r="I67" s="111" t="s">
        <v>22</v>
      </c>
      <c r="J67" s="111" t="s">
        <v>23</v>
      </c>
      <c r="K67" s="31"/>
      <c r="M67" s="1"/>
      <c r="T67" s="1"/>
    </row>
    <row r="68" spans="1:28" x14ac:dyDescent="0.2">
      <c r="A68" s="18">
        <v>57</v>
      </c>
      <c r="B68" s="114">
        <v>0.375</v>
      </c>
      <c r="C68" s="18">
        <v>1</v>
      </c>
      <c r="D68" s="27" t="s">
        <v>367</v>
      </c>
      <c r="E68" s="27" t="str">
        <f>Gironi!B36</f>
        <v>G.C. Polesine</v>
      </c>
      <c r="F68" s="27" t="str">
        <f>Gironi!B38</f>
        <v>Swiss U21 A</v>
      </c>
      <c r="G68" s="27">
        <v>4</v>
      </c>
      <c r="H68" s="27">
        <v>1</v>
      </c>
      <c r="I68" s="27" t="str">
        <f>Gironi!B37</f>
        <v>EUR B</v>
      </c>
      <c r="J68" s="30" t="str">
        <f t="shared" ref="J68:J77" si="68">I68</f>
        <v>EUR B</v>
      </c>
      <c r="K68" s="115"/>
      <c r="M68" s="32" t="e">
        <f t="shared" ref="M68:M120" ca="1" si="69">CONCAT(D68,E68)</f>
        <v>#NAME?</v>
      </c>
      <c r="N68" s="33">
        <f t="shared" ref="N68:N120" si="70">IF(G68&gt;H68,1,0)</f>
        <v>1</v>
      </c>
      <c r="O68" s="33" t="e">
        <f t="shared" ref="O68:O120" ca="1" si="71">IF(AND(NE(G68,0),G68=H68),1,0)</f>
        <v>#NAME?</v>
      </c>
      <c r="P68" s="33">
        <f t="shared" ref="P68:P120" si="72">IF(G68&lt;H68,1,0)</f>
        <v>0</v>
      </c>
      <c r="Q68" s="33">
        <f t="shared" ref="Q68:R68" si="73">G68</f>
        <v>4</v>
      </c>
      <c r="R68" s="33">
        <f t="shared" si="73"/>
        <v>1</v>
      </c>
      <c r="T68" s="32" t="e">
        <f t="shared" ref="T68:T120" ca="1" si="74">CONCAT(D68,F68)</f>
        <v>#NAME?</v>
      </c>
      <c r="U68" s="33">
        <f t="shared" ref="U68:U120" si="75">IF(Q68&lt;R68,1,0)</f>
        <v>0</v>
      </c>
      <c r="V68" s="33" t="e">
        <f t="shared" ref="V68:V120" ca="1" si="76">IF(AND(NE(Q68,0),Q68=R68),1,0)</f>
        <v>#NAME?</v>
      </c>
      <c r="W68" s="33">
        <f t="shared" ref="W68:W120" si="77">IF(Q68&gt;R68,1,0)</f>
        <v>1</v>
      </c>
      <c r="X68" s="33">
        <f t="shared" ref="X68:X120" si="78">R68</f>
        <v>1</v>
      </c>
      <c r="Y68" s="33">
        <f t="shared" ref="Y68:Y120" si="79">Q68</f>
        <v>4</v>
      </c>
    </row>
    <row r="69" spans="1:28" x14ac:dyDescent="0.2">
      <c r="A69" s="38">
        <v>58</v>
      </c>
      <c r="B69" s="39"/>
      <c r="C69" s="38">
        <v>2</v>
      </c>
      <c r="D69" s="41" t="s">
        <v>370</v>
      </c>
      <c r="E69" s="41" t="str">
        <f>Gironi!B41</f>
        <v>CMM TRieste</v>
      </c>
      <c r="F69" s="41" t="str">
        <f>Gironi!B43</f>
        <v>C.C.Carso</v>
      </c>
      <c r="G69" s="41">
        <v>3</v>
      </c>
      <c r="H69" s="41">
        <v>2</v>
      </c>
      <c r="I69" s="41" t="str">
        <f>Gironi!B42</f>
        <v>C.C.Firenze A</v>
      </c>
      <c r="J69" s="44" t="str">
        <f t="shared" si="68"/>
        <v>C.C.Firenze A</v>
      </c>
      <c r="K69" s="115"/>
      <c r="M69" s="32" t="e">
        <f t="shared" ca="1" si="69"/>
        <v>#NAME?</v>
      </c>
      <c r="N69" s="33">
        <f t="shared" si="70"/>
        <v>1</v>
      </c>
      <c r="O69" s="33" t="e">
        <f t="shared" ca="1" si="71"/>
        <v>#NAME?</v>
      </c>
      <c r="P69" s="33">
        <f t="shared" si="72"/>
        <v>0</v>
      </c>
      <c r="Q69" s="33">
        <f t="shared" ref="Q69:R69" si="80">G69</f>
        <v>3</v>
      </c>
      <c r="R69" s="33">
        <f t="shared" si="80"/>
        <v>2</v>
      </c>
      <c r="T69" s="32" t="e">
        <f t="shared" ca="1" si="74"/>
        <v>#NAME?</v>
      </c>
      <c r="U69" s="33">
        <f t="shared" si="75"/>
        <v>0</v>
      </c>
      <c r="V69" s="33" t="e">
        <f t="shared" ca="1" si="76"/>
        <v>#NAME?</v>
      </c>
      <c r="W69" s="33">
        <f t="shared" si="77"/>
        <v>1</v>
      </c>
      <c r="X69" s="33">
        <f t="shared" si="78"/>
        <v>2</v>
      </c>
      <c r="Y69" s="33">
        <f t="shared" si="79"/>
        <v>3</v>
      </c>
    </row>
    <row r="70" spans="1:28" x14ac:dyDescent="0.2">
      <c r="A70" s="38">
        <v>59</v>
      </c>
      <c r="B70" s="39"/>
      <c r="C70" s="38">
        <v>3</v>
      </c>
      <c r="D70" s="41" t="s">
        <v>369</v>
      </c>
      <c r="E70" s="41" t="str">
        <f>Gironi!K37</f>
        <v>-</v>
      </c>
      <c r="F70" s="41" t="str">
        <f>Gironi!K38</f>
        <v>Swiss Ladies</v>
      </c>
      <c r="G70" s="41" t="s">
        <v>410</v>
      </c>
      <c r="H70" s="41" t="s">
        <v>410</v>
      </c>
      <c r="I70" s="41" t="str">
        <f>F82</f>
        <v>Nutrie Assassine</v>
      </c>
      <c r="J70" s="44" t="str">
        <f t="shared" si="68"/>
        <v>Nutrie Assassine</v>
      </c>
      <c r="K70" s="115"/>
      <c r="M70" s="32" t="e">
        <f t="shared" ca="1" si="69"/>
        <v>#NAME?</v>
      </c>
      <c r="N70" s="33">
        <f t="shared" si="70"/>
        <v>0</v>
      </c>
      <c r="O70" s="33" t="e">
        <f t="shared" ca="1" si="71"/>
        <v>#NAME?</v>
      </c>
      <c r="P70" s="33">
        <f t="shared" si="72"/>
        <v>0</v>
      </c>
      <c r="Q70" s="33" t="str">
        <f t="shared" ref="Q70:R70" si="81">G70</f>
        <v/>
      </c>
      <c r="R70" s="33" t="str">
        <f t="shared" si="81"/>
        <v/>
      </c>
      <c r="T70" s="32" t="e">
        <f t="shared" ca="1" si="74"/>
        <v>#NAME?</v>
      </c>
      <c r="U70" s="33">
        <f t="shared" si="75"/>
        <v>0</v>
      </c>
      <c r="V70" s="33" t="e">
        <f t="shared" ca="1" si="76"/>
        <v>#NAME?</v>
      </c>
      <c r="W70" s="33">
        <f t="shared" si="77"/>
        <v>0</v>
      </c>
      <c r="X70" s="33" t="str">
        <f t="shared" si="78"/>
        <v/>
      </c>
      <c r="Y70" s="33" t="str">
        <f t="shared" si="79"/>
        <v/>
      </c>
    </row>
    <row r="71" spans="1:28" x14ac:dyDescent="0.2">
      <c r="A71" s="47">
        <v>60</v>
      </c>
      <c r="B71" s="48"/>
      <c r="C71" s="49">
        <v>4</v>
      </c>
      <c r="D71" s="54" t="s">
        <v>7</v>
      </c>
      <c r="E71" s="54" t="str">
        <f>Gironi!K41</f>
        <v>Firenze F-U18</v>
      </c>
      <c r="F71" s="54" t="str">
        <f>Gironi!K43</f>
        <v>Arenzano U18</v>
      </c>
      <c r="G71" s="54">
        <v>6</v>
      </c>
      <c r="H71" s="54">
        <v>2</v>
      </c>
      <c r="I71" s="54" t="str">
        <f>Gironi!K42</f>
        <v>Swiss U21 B</v>
      </c>
      <c r="J71" s="59" t="str">
        <f t="shared" si="68"/>
        <v>Swiss U21 B</v>
      </c>
      <c r="K71" s="115"/>
      <c r="M71" s="32" t="e">
        <f t="shared" ca="1" si="69"/>
        <v>#NAME?</v>
      </c>
      <c r="N71" s="33">
        <f t="shared" si="70"/>
        <v>1</v>
      </c>
      <c r="O71" s="33" t="e">
        <f t="shared" ca="1" si="71"/>
        <v>#NAME?</v>
      </c>
      <c r="P71" s="33">
        <f t="shared" si="72"/>
        <v>0</v>
      </c>
      <c r="Q71" s="33">
        <f t="shared" ref="Q71:R71" si="82">G71</f>
        <v>6</v>
      </c>
      <c r="R71" s="33">
        <f t="shared" si="82"/>
        <v>2</v>
      </c>
      <c r="T71" s="32" t="e">
        <f t="shared" ca="1" si="74"/>
        <v>#NAME?</v>
      </c>
      <c r="U71" s="33">
        <f t="shared" si="75"/>
        <v>0</v>
      </c>
      <c r="V71" s="33" t="e">
        <f t="shared" ca="1" si="76"/>
        <v>#NAME?</v>
      </c>
      <c r="W71" s="33">
        <f t="shared" si="77"/>
        <v>1</v>
      </c>
      <c r="X71" s="33">
        <f t="shared" si="78"/>
        <v>2</v>
      </c>
      <c r="Y71" s="33">
        <f t="shared" si="79"/>
        <v>6</v>
      </c>
    </row>
    <row r="72" spans="1:28" x14ac:dyDescent="0.2">
      <c r="A72" s="18">
        <v>61</v>
      </c>
      <c r="B72" s="114">
        <f>B68+B$3</f>
        <v>0.39583333333333331</v>
      </c>
      <c r="C72" s="18">
        <v>1</v>
      </c>
      <c r="D72" s="27" t="s">
        <v>365</v>
      </c>
      <c r="E72" s="27" t="str">
        <f>Gironi!B27</f>
        <v>Swiss Nat.Team</v>
      </c>
      <c r="F72" s="27" t="str">
        <f>Gironi!B32</f>
        <v>C. EUR</v>
      </c>
      <c r="G72" s="27">
        <v>2</v>
      </c>
      <c r="H72" s="27">
        <v>1</v>
      </c>
      <c r="I72" s="27" t="str">
        <f>Gironi!K27</f>
        <v>Italy Ladies</v>
      </c>
      <c r="J72" s="30" t="str">
        <f t="shared" si="68"/>
        <v>Italy Ladies</v>
      </c>
      <c r="K72" s="115"/>
      <c r="M72" s="32" t="e">
        <f t="shared" ca="1" si="69"/>
        <v>#NAME?</v>
      </c>
      <c r="N72" s="33">
        <f t="shared" si="70"/>
        <v>1</v>
      </c>
      <c r="O72" s="33" t="e">
        <f t="shared" ca="1" si="71"/>
        <v>#NAME?</v>
      </c>
      <c r="P72" s="33">
        <f t="shared" si="72"/>
        <v>0</v>
      </c>
      <c r="Q72" s="33">
        <f t="shared" ref="Q72:R72" si="83">G72</f>
        <v>2</v>
      </c>
      <c r="R72" s="33">
        <f t="shared" si="83"/>
        <v>1</v>
      </c>
      <c r="T72" s="32" t="e">
        <f t="shared" ca="1" si="74"/>
        <v>#NAME?</v>
      </c>
      <c r="U72" s="33">
        <f t="shared" si="75"/>
        <v>0</v>
      </c>
      <c r="V72" s="33" t="e">
        <f t="shared" ca="1" si="76"/>
        <v>#NAME?</v>
      </c>
      <c r="W72" s="33">
        <f t="shared" si="77"/>
        <v>1</v>
      </c>
      <c r="X72" s="33">
        <f t="shared" si="78"/>
        <v>1</v>
      </c>
      <c r="Y72" s="33">
        <f t="shared" si="79"/>
        <v>2</v>
      </c>
    </row>
    <row r="73" spans="1:28" x14ac:dyDescent="0.2">
      <c r="A73" s="38">
        <v>62</v>
      </c>
      <c r="B73" s="39"/>
      <c r="C73" s="38">
        <v>2</v>
      </c>
      <c r="D73" s="41" t="s">
        <v>365</v>
      </c>
      <c r="E73" s="41" t="str">
        <f>Gironi!B28</f>
        <v>ArenzanoX</v>
      </c>
      <c r="F73" s="41" t="str">
        <f>Gironi!B30</f>
        <v>Idroscalo A</v>
      </c>
      <c r="G73" s="41">
        <v>2</v>
      </c>
      <c r="H73" s="41">
        <v>5</v>
      </c>
      <c r="I73" s="41" t="str">
        <f>Gironi!K28</f>
        <v>C.C.Firenze B</v>
      </c>
      <c r="J73" s="44" t="str">
        <f t="shared" si="68"/>
        <v>C.C.Firenze B</v>
      </c>
      <c r="K73" s="115"/>
      <c r="M73" s="32" t="e">
        <f t="shared" ca="1" si="69"/>
        <v>#NAME?</v>
      </c>
      <c r="N73" s="33">
        <f t="shared" si="70"/>
        <v>0</v>
      </c>
      <c r="O73" s="33" t="e">
        <f t="shared" ca="1" si="71"/>
        <v>#NAME?</v>
      </c>
      <c r="P73" s="33">
        <f t="shared" si="72"/>
        <v>1</v>
      </c>
      <c r="Q73" s="33">
        <f t="shared" ref="Q73:R73" si="84">G73</f>
        <v>2</v>
      </c>
      <c r="R73" s="33">
        <f t="shared" si="84"/>
        <v>5</v>
      </c>
      <c r="T73" s="32" t="e">
        <f t="shared" ca="1" si="74"/>
        <v>#NAME?</v>
      </c>
      <c r="U73" s="33">
        <f t="shared" si="75"/>
        <v>1</v>
      </c>
      <c r="V73" s="33" t="e">
        <f t="shared" ca="1" si="76"/>
        <v>#NAME?</v>
      </c>
      <c r="W73" s="33">
        <f t="shared" si="77"/>
        <v>0</v>
      </c>
      <c r="X73" s="33">
        <f t="shared" si="78"/>
        <v>5</v>
      </c>
      <c r="Y73" s="33">
        <f t="shared" si="79"/>
        <v>2</v>
      </c>
    </row>
    <row r="74" spans="1:28" x14ac:dyDescent="0.2">
      <c r="A74" s="38">
        <v>63</v>
      </c>
      <c r="B74" s="39"/>
      <c r="C74" s="38">
        <v>3</v>
      </c>
      <c r="D74" s="41" t="s">
        <v>365</v>
      </c>
      <c r="E74" s="41" t="str">
        <f>Gironi!B29</f>
        <v>Can. Mutina</v>
      </c>
      <c r="F74" s="41" t="str">
        <f>Gironi!B31</f>
        <v>UKS SET</v>
      </c>
      <c r="G74" s="41">
        <v>3</v>
      </c>
      <c r="H74" s="41">
        <v>0</v>
      </c>
      <c r="I74" s="41" t="str">
        <f>Gironi!K29</f>
        <v>Bologna U21</v>
      </c>
      <c r="J74" s="44" t="str">
        <f t="shared" si="68"/>
        <v>Bologna U21</v>
      </c>
      <c r="K74" s="115"/>
      <c r="M74" s="32" t="e">
        <f t="shared" ca="1" si="69"/>
        <v>#NAME?</v>
      </c>
      <c r="N74" s="33">
        <f t="shared" si="70"/>
        <v>1</v>
      </c>
      <c r="O74" s="33" t="e">
        <f t="shared" ca="1" si="71"/>
        <v>#NAME?</v>
      </c>
      <c r="P74" s="33">
        <f t="shared" si="72"/>
        <v>0</v>
      </c>
      <c r="Q74" s="33">
        <f t="shared" ref="Q74:R74" si="85">G74</f>
        <v>3</v>
      </c>
      <c r="R74" s="33">
        <f t="shared" si="85"/>
        <v>0</v>
      </c>
      <c r="T74" s="32" t="e">
        <f t="shared" ca="1" si="74"/>
        <v>#NAME?</v>
      </c>
      <c r="U74" s="33">
        <f t="shared" si="75"/>
        <v>0</v>
      </c>
      <c r="V74" s="33" t="e">
        <f t="shared" ca="1" si="76"/>
        <v>#NAME?</v>
      </c>
      <c r="W74" s="33">
        <f t="shared" si="77"/>
        <v>1</v>
      </c>
      <c r="X74" s="33">
        <f t="shared" si="78"/>
        <v>0</v>
      </c>
      <c r="Y74" s="33">
        <f t="shared" si="79"/>
        <v>3</v>
      </c>
    </row>
    <row r="75" spans="1:28" x14ac:dyDescent="0.2">
      <c r="A75" s="47">
        <v>64</v>
      </c>
      <c r="B75" s="48"/>
      <c r="C75" s="49">
        <v>4</v>
      </c>
      <c r="D75" s="116" t="s">
        <v>32</v>
      </c>
      <c r="E75" s="116" t="str">
        <f>'Elenco Squadre'!H6</f>
        <v>Bologna U14</v>
      </c>
      <c r="F75" s="116" t="str">
        <f>'Elenco Squadre'!H5</f>
        <v>Can. Mutina U14</v>
      </c>
      <c r="G75" s="54">
        <v>4</v>
      </c>
      <c r="H75" s="54">
        <v>4</v>
      </c>
      <c r="I75" s="54" t="str">
        <f>F87</f>
        <v>Ancona U14</v>
      </c>
      <c r="J75" s="59" t="str">
        <f t="shared" si="68"/>
        <v>Ancona U14</v>
      </c>
      <c r="K75" s="115"/>
      <c r="M75" s="32" t="e">
        <f t="shared" ca="1" si="69"/>
        <v>#NAME?</v>
      </c>
      <c r="N75" s="33">
        <f t="shared" si="70"/>
        <v>0</v>
      </c>
      <c r="O75" s="33" t="e">
        <f t="shared" ca="1" si="71"/>
        <v>#NAME?</v>
      </c>
      <c r="P75" s="33">
        <f t="shared" si="72"/>
        <v>0</v>
      </c>
      <c r="Q75" s="33">
        <f t="shared" ref="Q75:R75" si="86">G75</f>
        <v>4</v>
      </c>
      <c r="R75" s="33">
        <f t="shared" si="86"/>
        <v>4</v>
      </c>
      <c r="T75" s="32" t="e">
        <f t="shared" ca="1" si="74"/>
        <v>#NAME?</v>
      </c>
      <c r="U75" s="33">
        <f t="shared" si="75"/>
        <v>0</v>
      </c>
      <c r="V75" s="33" t="e">
        <f t="shared" ca="1" si="76"/>
        <v>#NAME?</v>
      </c>
      <c r="W75" s="33">
        <f t="shared" si="77"/>
        <v>0</v>
      </c>
      <c r="X75" s="33">
        <f t="shared" si="78"/>
        <v>4</v>
      </c>
      <c r="Y75" s="33">
        <f t="shared" si="79"/>
        <v>4</v>
      </c>
    </row>
    <row r="76" spans="1:28" x14ac:dyDescent="0.2">
      <c r="A76" s="18">
        <v>65</v>
      </c>
      <c r="B76" s="114">
        <f>B72+B$3</f>
        <v>0.41666666666666663</v>
      </c>
      <c r="C76" s="18">
        <v>1</v>
      </c>
      <c r="D76" s="27" t="s">
        <v>367</v>
      </c>
      <c r="E76" s="27" t="str">
        <f>Gironi!B37</f>
        <v>EUR B</v>
      </c>
      <c r="F76" s="27" t="str">
        <f>Gironi!B38</f>
        <v>Swiss U21 A</v>
      </c>
      <c r="G76" s="27">
        <v>1</v>
      </c>
      <c r="H76" s="27">
        <v>6</v>
      </c>
      <c r="I76" s="27" t="str">
        <f>Gironi!B36</f>
        <v>G.C. Polesine</v>
      </c>
      <c r="J76" s="30" t="str">
        <f t="shared" si="68"/>
        <v>G.C. Polesine</v>
      </c>
      <c r="K76" s="115"/>
      <c r="M76" s="32" t="e">
        <f t="shared" ca="1" si="69"/>
        <v>#NAME?</v>
      </c>
      <c r="N76" s="33">
        <f t="shared" si="70"/>
        <v>0</v>
      </c>
      <c r="O76" s="33" t="e">
        <f t="shared" ca="1" si="71"/>
        <v>#NAME?</v>
      </c>
      <c r="P76" s="33">
        <f t="shared" si="72"/>
        <v>1</v>
      </c>
      <c r="Q76" s="33">
        <f t="shared" ref="Q76:R76" si="87">G76</f>
        <v>1</v>
      </c>
      <c r="R76" s="33">
        <f t="shared" si="87"/>
        <v>6</v>
      </c>
      <c r="T76" s="32" t="e">
        <f t="shared" ca="1" si="74"/>
        <v>#NAME?</v>
      </c>
      <c r="U76" s="33">
        <f t="shared" si="75"/>
        <v>1</v>
      </c>
      <c r="V76" s="33" t="e">
        <f t="shared" ca="1" si="76"/>
        <v>#NAME?</v>
      </c>
      <c r="W76" s="33">
        <f t="shared" si="77"/>
        <v>0</v>
      </c>
      <c r="X76" s="33">
        <f t="shared" si="78"/>
        <v>6</v>
      </c>
      <c r="Y76" s="33">
        <f t="shared" si="79"/>
        <v>1</v>
      </c>
    </row>
    <row r="77" spans="1:28" x14ac:dyDescent="0.2">
      <c r="A77" s="38">
        <v>66</v>
      </c>
      <c r="B77" s="39"/>
      <c r="C77" s="38">
        <v>2</v>
      </c>
      <c r="D77" s="41" t="s">
        <v>370</v>
      </c>
      <c r="E77" s="41" t="str">
        <f>Gironi!B42</f>
        <v>C.C.Firenze A</v>
      </c>
      <c r="F77" s="41" t="str">
        <f>Gironi!B43</f>
        <v>C.C.Carso</v>
      </c>
      <c r="G77" s="41">
        <v>7</v>
      </c>
      <c r="H77" s="41">
        <v>5</v>
      </c>
      <c r="I77" s="41" t="str">
        <f>Gironi!B41</f>
        <v>CMM TRieste</v>
      </c>
      <c r="J77" s="44" t="str">
        <f t="shared" si="68"/>
        <v>CMM TRieste</v>
      </c>
      <c r="K77" s="115"/>
      <c r="M77" s="32" t="e">
        <f t="shared" ca="1" si="69"/>
        <v>#NAME?</v>
      </c>
      <c r="N77" s="33">
        <f t="shared" si="70"/>
        <v>1</v>
      </c>
      <c r="O77" s="33" t="e">
        <f t="shared" ca="1" si="71"/>
        <v>#NAME?</v>
      </c>
      <c r="P77" s="33">
        <f t="shared" si="72"/>
        <v>0</v>
      </c>
      <c r="Q77" s="33">
        <f t="shared" ref="Q77:R77" si="88">G77</f>
        <v>7</v>
      </c>
      <c r="R77" s="33">
        <f t="shared" si="88"/>
        <v>5</v>
      </c>
      <c r="T77" s="32" t="e">
        <f t="shared" ca="1" si="74"/>
        <v>#NAME?</v>
      </c>
      <c r="U77" s="33">
        <f t="shared" si="75"/>
        <v>0</v>
      </c>
      <c r="V77" s="33" t="e">
        <f t="shared" ca="1" si="76"/>
        <v>#NAME?</v>
      </c>
      <c r="W77" s="33">
        <f t="shared" si="77"/>
        <v>1</v>
      </c>
      <c r="X77" s="33">
        <f t="shared" si="78"/>
        <v>5</v>
      </c>
      <c r="Y77" s="33">
        <f t="shared" si="79"/>
        <v>7</v>
      </c>
      <c r="AB77" s="117"/>
    </row>
    <row r="78" spans="1:28" x14ac:dyDescent="0.2">
      <c r="A78" s="38">
        <v>67</v>
      </c>
      <c r="B78" s="39"/>
      <c r="C78" s="38">
        <v>3</v>
      </c>
      <c r="D78" s="41" t="s">
        <v>369</v>
      </c>
      <c r="E78" s="41" t="str">
        <f>Gironi!K36</f>
        <v>Poland Ladies</v>
      </c>
      <c r="F78" s="41" t="str">
        <f>Gironi!K38</f>
        <v>Swiss Ladies</v>
      </c>
      <c r="G78" s="41">
        <v>7</v>
      </c>
      <c r="H78" s="41">
        <v>4</v>
      </c>
      <c r="I78" s="92" t="s">
        <v>371</v>
      </c>
      <c r="J78" s="118" t="s">
        <v>372</v>
      </c>
      <c r="K78" s="115"/>
      <c r="M78" s="32" t="e">
        <f t="shared" ca="1" si="69"/>
        <v>#NAME?</v>
      </c>
      <c r="N78" s="33">
        <f t="shared" si="70"/>
        <v>1</v>
      </c>
      <c r="O78" s="33" t="e">
        <f t="shared" ca="1" si="71"/>
        <v>#NAME?</v>
      </c>
      <c r="P78" s="33">
        <f t="shared" si="72"/>
        <v>0</v>
      </c>
      <c r="Q78" s="33">
        <f t="shared" ref="Q78:R78" si="89">G78</f>
        <v>7</v>
      </c>
      <c r="R78" s="33">
        <f t="shared" si="89"/>
        <v>4</v>
      </c>
      <c r="T78" s="32" t="e">
        <f t="shared" ca="1" si="74"/>
        <v>#NAME?</v>
      </c>
      <c r="U78" s="33">
        <f t="shared" si="75"/>
        <v>0</v>
      </c>
      <c r="V78" s="33" t="e">
        <f t="shared" ca="1" si="76"/>
        <v>#NAME?</v>
      </c>
      <c r="W78" s="33">
        <f t="shared" si="77"/>
        <v>1</v>
      </c>
      <c r="X78" s="33">
        <f t="shared" si="78"/>
        <v>4</v>
      </c>
      <c r="Y78" s="33">
        <f t="shared" si="79"/>
        <v>7</v>
      </c>
    </row>
    <row r="79" spans="1:28" x14ac:dyDescent="0.2">
      <c r="A79" s="47">
        <v>68</v>
      </c>
      <c r="B79" s="48"/>
      <c r="C79" s="49">
        <v>4</v>
      </c>
      <c r="D79" s="54" t="s">
        <v>7</v>
      </c>
      <c r="E79" s="54" t="str">
        <f>Gironi!K42</f>
        <v>Swiss U21 B</v>
      </c>
      <c r="F79" s="54" t="str">
        <f>Gironi!K43</f>
        <v>Arenzano U18</v>
      </c>
      <c r="G79" s="54">
        <v>14</v>
      </c>
      <c r="H79" s="54">
        <v>2</v>
      </c>
      <c r="I79" s="54" t="str">
        <f>Gironi!K41</f>
        <v>Firenze F-U18</v>
      </c>
      <c r="J79" s="59" t="str">
        <f t="shared" ref="J79:J98" si="90">I79</f>
        <v>Firenze F-U18</v>
      </c>
      <c r="K79" s="115"/>
      <c r="M79" s="32" t="e">
        <f t="shared" ca="1" si="69"/>
        <v>#NAME?</v>
      </c>
      <c r="N79" s="33">
        <f t="shared" si="70"/>
        <v>1</v>
      </c>
      <c r="O79" s="33" t="e">
        <f t="shared" ca="1" si="71"/>
        <v>#NAME?</v>
      </c>
      <c r="P79" s="33">
        <f t="shared" si="72"/>
        <v>0</v>
      </c>
      <c r="Q79" s="33">
        <f t="shared" ref="Q79:R79" si="91">G79</f>
        <v>14</v>
      </c>
      <c r="R79" s="33">
        <f t="shared" si="91"/>
        <v>2</v>
      </c>
      <c r="T79" s="32" t="e">
        <f t="shared" ca="1" si="74"/>
        <v>#NAME?</v>
      </c>
      <c r="U79" s="33">
        <f t="shared" si="75"/>
        <v>0</v>
      </c>
      <c r="V79" s="33" t="e">
        <f t="shared" ca="1" si="76"/>
        <v>#NAME?</v>
      </c>
      <c r="W79" s="33">
        <f t="shared" si="77"/>
        <v>1</v>
      </c>
      <c r="X79" s="33">
        <f t="shared" si="78"/>
        <v>2</v>
      </c>
      <c r="Y79" s="33">
        <f t="shared" si="79"/>
        <v>14</v>
      </c>
    </row>
    <row r="80" spans="1:28" x14ac:dyDescent="0.2">
      <c r="A80" s="18">
        <v>69</v>
      </c>
      <c r="B80" s="114">
        <f>B76+B$3</f>
        <v>0.43749999999999994</v>
      </c>
      <c r="C80" s="18">
        <v>1</v>
      </c>
      <c r="D80" s="27" t="s">
        <v>366</v>
      </c>
      <c r="E80" s="27" t="str">
        <f>Gironi!K27</f>
        <v>Italy Ladies</v>
      </c>
      <c r="F80" s="27" t="str">
        <f>Gironi!K32</f>
        <v>C.Rovigo</v>
      </c>
      <c r="G80" s="27">
        <v>3</v>
      </c>
      <c r="H80" s="27">
        <v>2</v>
      </c>
      <c r="I80" s="27" t="str">
        <f>Gironi!B32</f>
        <v>C. EUR</v>
      </c>
      <c r="J80" s="30" t="str">
        <f t="shared" si="90"/>
        <v>C. EUR</v>
      </c>
      <c r="K80" s="115"/>
      <c r="M80" s="32" t="e">
        <f t="shared" ca="1" si="69"/>
        <v>#NAME?</v>
      </c>
      <c r="N80" s="33">
        <f t="shared" si="70"/>
        <v>1</v>
      </c>
      <c r="O80" s="33" t="e">
        <f t="shared" ca="1" si="71"/>
        <v>#NAME?</v>
      </c>
      <c r="P80" s="33">
        <f t="shared" si="72"/>
        <v>0</v>
      </c>
      <c r="Q80" s="33">
        <f t="shared" ref="Q80:R80" si="92">G80</f>
        <v>3</v>
      </c>
      <c r="R80" s="33">
        <f t="shared" si="92"/>
        <v>2</v>
      </c>
      <c r="T80" s="32" t="e">
        <f t="shared" ca="1" si="74"/>
        <v>#NAME?</v>
      </c>
      <c r="U80" s="33">
        <f t="shared" si="75"/>
        <v>0</v>
      </c>
      <c r="V80" s="33" t="e">
        <f t="shared" ca="1" si="76"/>
        <v>#NAME?</v>
      </c>
      <c r="W80" s="33">
        <f t="shared" si="77"/>
        <v>1</v>
      </c>
      <c r="X80" s="33">
        <f t="shared" si="78"/>
        <v>2</v>
      </c>
      <c r="Y80" s="33">
        <f t="shared" si="79"/>
        <v>3</v>
      </c>
    </row>
    <row r="81" spans="1:28" x14ac:dyDescent="0.2">
      <c r="A81" s="38">
        <v>70</v>
      </c>
      <c r="B81" s="39"/>
      <c r="C81" s="38">
        <v>2</v>
      </c>
      <c r="D81" s="41" t="s">
        <v>366</v>
      </c>
      <c r="E81" s="41" t="str">
        <f>Gironi!K28</f>
        <v>C.C.Firenze B</v>
      </c>
      <c r="F81" s="41" t="str">
        <f>Gironi!K30</f>
        <v>K.C. Arenzano</v>
      </c>
      <c r="G81" s="41">
        <v>5</v>
      </c>
      <c r="H81" s="41">
        <v>3</v>
      </c>
      <c r="I81" s="41" t="str">
        <f>Gironi!B30</f>
        <v>Idroscalo A</v>
      </c>
      <c r="J81" s="44" t="str">
        <f t="shared" si="90"/>
        <v>Idroscalo A</v>
      </c>
      <c r="K81" s="115"/>
      <c r="M81" s="32" t="e">
        <f t="shared" ca="1" si="69"/>
        <v>#NAME?</v>
      </c>
      <c r="N81" s="33">
        <f t="shared" si="70"/>
        <v>1</v>
      </c>
      <c r="O81" s="33" t="e">
        <f t="shared" ca="1" si="71"/>
        <v>#NAME?</v>
      </c>
      <c r="P81" s="33">
        <f t="shared" si="72"/>
        <v>0</v>
      </c>
      <c r="Q81" s="33">
        <f t="shared" ref="Q81:R81" si="93">G81</f>
        <v>5</v>
      </c>
      <c r="R81" s="33">
        <f t="shared" si="93"/>
        <v>3</v>
      </c>
      <c r="T81" s="32" t="e">
        <f t="shared" ca="1" si="74"/>
        <v>#NAME?</v>
      </c>
      <c r="U81" s="33">
        <f t="shared" si="75"/>
        <v>0</v>
      </c>
      <c r="V81" s="33" t="e">
        <f t="shared" ca="1" si="76"/>
        <v>#NAME?</v>
      </c>
      <c r="W81" s="33">
        <f t="shared" si="77"/>
        <v>1</v>
      </c>
      <c r="X81" s="33">
        <f t="shared" si="78"/>
        <v>3</v>
      </c>
      <c r="Y81" s="33">
        <f t="shared" si="79"/>
        <v>5</v>
      </c>
    </row>
    <row r="82" spans="1:28" x14ac:dyDescent="0.2">
      <c r="A82" s="38">
        <v>71</v>
      </c>
      <c r="B82" s="39"/>
      <c r="C82" s="38">
        <v>3</v>
      </c>
      <c r="D82" s="41" t="s">
        <v>366</v>
      </c>
      <c r="E82" s="41" t="str">
        <f>Gironi!K29</f>
        <v>Bologna U21</v>
      </c>
      <c r="F82" s="41" t="str">
        <f>Gironi!K31</f>
        <v>Nutrie Assassine</v>
      </c>
      <c r="G82" s="41">
        <v>2</v>
      </c>
      <c r="H82" s="41">
        <v>6</v>
      </c>
      <c r="I82" s="41" t="str">
        <f>Gironi!B31</f>
        <v>UKS SET</v>
      </c>
      <c r="J82" s="44" t="str">
        <f t="shared" si="90"/>
        <v>UKS SET</v>
      </c>
      <c r="K82" s="115"/>
      <c r="M82" s="32" t="e">
        <f t="shared" ca="1" si="69"/>
        <v>#NAME?</v>
      </c>
      <c r="N82" s="33">
        <f t="shared" si="70"/>
        <v>0</v>
      </c>
      <c r="O82" s="33" t="e">
        <f t="shared" ca="1" si="71"/>
        <v>#NAME?</v>
      </c>
      <c r="P82" s="33">
        <f t="shared" si="72"/>
        <v>1</v>
      </c>
      <c r="Q82" s="33">
        <f t="shared" ref="Q82:R82" si="94">G82</f>
        <v>2</v>
      </c>
      <c r="R82" s="33">
        <f t="shared" si="94"/>
        <v>6</v>
      </c>
      <c r="T82" s="32" t="e">
        <f t="shared" ca="1" si="74"/>
        <v>#NAME?</v>
      </c>
      <c r="U82" s="33">
        <f t="shared" si="75"/>
        <v>1</v>
      </c>
      <c r="V82" s="33" t="e">
        <f t="shared" ca="1" si="76"/>
        <v>#NAME?</v>
      </c>
      <c r="W82" s="33">
        <f t="shared" si="77"/>
        <v>0</v>
      </c>
      <c r="X82" s="33">
        <f t="shared" si="78"/>
        <v>6</v>
      </c>
      <c r="Y82" s="33">
        <f t="shared" si="79"/>
        <v>2</v>
      </c>
    </row>
    <row r="83" spans="1:28" x14ac:dyDescent="0.2">
      <c r="A83" s="47">
        <v>72</v>
      </c>
      <c r="B83" s="48"/>
      <c r="C83" s="49">
        <v>4</v>
      </c>
      <c r="D83" s="54"/>
      <c r="E83" s="54"/>
      <c r="F83" s="54"/>
      <c r="G83" s="54" t="s">
        <v>410</v>
      </c>
      <c r="H83" s="54" t="s">
        <v>410</v>
      </c>
      <c r="I83" s="54"/>
      <c r="J83" s="59">
        <f t="shared" si="90"/>
        <v>0</v>
      </c>
      <c r="K83" s="115"/>
      <c r="M83" s="32" t="e">
        <f t="shared" ca="1" si="69"/>
        <v>#NAME?</v>
      </c>
      <c r="N83" s="33">
        <f t="shared" si="70"/>
        <v>0</v>
      </c>
      <c r="O83" s="33" t="e">
        <f t="shared" ca="1" si="71"/>
        <v>#NAME?</v>
      </c>
      <c r="P83" s="33">
        <f t="shared" si="72"/>
        <v>0</v>
      </c>
      <c r="Q83" s="33" t="str">
        <f t="shared" ref="Q83:R83" si="95">G83</f>
        <v/>
      </c>
      <c r="R83" s="33" t="str">
        <f t="shared" si="95"/>
        <v/>
      </c>
      <c r="T83" s="32" t="e">
        <f t="shared" ca="1" si="74"/>
        <v>#NAME?</v>
      </c>
      <c r="U83" s="33">
        <f t="shared" si="75"/>
        <v>0</v>
      </c>
      <c r="V83" s="33" t="e">
        <f t="shared" ca="1" si="76"/>
        <v>#NAME?</v>
      </c>
      <c r="W83" s="33">
        <f t="shared" si="77"/>
        <v>0</v>
      </c>
      <c r="X83" s="33" t="str">
        <f t="shared" si="78"/>
        <v/>
      </c>
      <c r="Y83" s="33" t="str">
        <f t="shared" si="79"/>
        <v/>
      </c>
    </row>
    <row r="84" spans="1:28" x14ac:dyDescent="0.2">
      <c r="A84" s="18">
        <v>73</v>
      </c>
      <c r="B84" s="114">
        <f>B80+B$3</f>
        <v>0.45833333333333326</v>
      </c>
      <c r="C84" s="18">
        <v>1</v>
      </c>
      <c r="D84" s="119"/>
      <c r="E84" s="27"/>
      <c r="F84" s="27"/>
      <c r="G84" s="27" t="s">
        <v>410</v>
      </c>
      <c r="H84" s="27" t="s">
        <v>410</v>
      </c>
      <c r="I84" s="119"/>
      <c r="J84" s="30">
        <f t="shared" si="90"/>
        <v>0</v>
      </c>
      <c r="K84" s="115"/>
      <c r="M84" s="32" t="e">
        <f t="shared" ca="1" si="69"/>
        <v>#NAME?</v>
      </c>
      <c r="N84" s="33">
        <f t="shared" si="70"/>
        <v>0</v>
      </c>
      <c r="O84" s="33" t="e">
        <f t="shared" ca="1" si="71"/>
        <v>#NAME?</v>
      </c>
      <c r="P84" s="33">
        <f t="shared" si="72"/>
        <v>0</v>
      </c>
      <c r="Q84" s="33" t="str">
        <f t="shared" ref="Q84:R84" si="96">G84</f>
        <v/>
      </c>
      <c r="R84" s="33" t="str">
        <f t="shared" si="96"/>
        <v/>
      </c>
      <c r="T84" s="32" t="e">
        <f t="shared" ca="1" si="74"/>
        <v>#NAME?</v>
      </c>
      <c r="U84" s="33">
        <f t="shared" si="75"/>
        <v>0</v>
      </c>
      <c r="V84" s="33" t="e">
        <f t="shared" ca="1" si="76"/>
        <v>#NAME?</v>
      </c>
      <c r="W84" s="33">
        <f t="shared" si="77"/>
        <v>0</v>
      </c>
      <c r="X84" s="33" t="str">
        <f t="shared" si="78"/>
        <v/>
      </c>
      <c r="Y84" s="33" t="str">
        <f t="shared" si="79"/>
        <v/>
      </c>
    </row>
    <row r="85" spans="1:28" x14ac:dyDescent="0.2">
      <c r="A85" s="38">
        <v>74</v>
      </c>
      <c r="B85" s="39"/>
      <c r="C85" s="38">
        <v>2</v>
      </c>
      <c r="D85" s="41"/>
      <c r="E85" s="41"/>
      <c r="F85" s="41"/>
      <c r="G85" s="41" t="s">
        <v>410</v>
      </c>
      <c r="H85" s="41" t="s">
        <v>410</v>
      </c>
      <c r="I85" s="41"/>
      <c r="J85" s="44">
        <f t="shared" si="90"/>
        <v>0</v>
      </c>
      <c r="K85" s="115"/>
      <c r="M85" s="32" t="e">
        <f t="shared" ca="1" si="69"/>
        <v>#NAME?</v>
      </c>
      <c r="N85" s="33">
        <f t="shared" si="70"/>
        <v>0</v>
      </c>
      <c r="O85" s="33" t="e">
        <f t="shared" ca="1" si="71"/>
        <v>#NAME?</v>
      </c>
      <c r="P85" s="33">
        <f t="shared" si="72"/>
        <v>0</v>
      </c>
      <c r="Q85" s="33" t="str">
        <f t="shared" ref="Q85:R85" si="97">G85</f>
        <v/>
      </c>
      <c r="R85" s="33" t="str">
        <f t="shared" si="97"/>
        <v/>
      </c>
      <c r="T85" s="32" t="e">
        <f t="shared" ca="1" si="74"/>
        <v>#NAME?</v>
      </c>
      <c r="U85" s="33">
        <f t="shared" si="75"/>
        <v>0</v>
      </c>
      <c r="V85" s="33" t="e">
        <f t="shared" ca="1" si="76"/>
        <v>#NAME?</v>
      </c>
      <c r="W85" s="33">
        <f t="shared" si="77"/>
        <v>0</v>
      </c>
      <c r="X85" s="33" t="str">
        <f t="shared" si="78"/>
        <v/>
      </c>
      <c r="Y85" s="33" t="str">
        <f t="shared" si="79"/>
        <v/>
      </c>
    </row>
    <row r="86" spans="1:28" x14ac:dyDescent="0.2">
      <c r="A86" s="38">
        <v>75</v>
      </c>
      <c r="B86" s="39"/>
      <c r="C86" s="38">
        <v>3</v>
      </c>
      <c r="D86" s="41"/>
      <c r="E86" s="41"/>
      <c r="F86" s="41"/>
      <c r="G86" s="41" t="s">
        <v>410</v>
      </c>
      <c r="H86" s="41" t="s">
        <v>410</v>
      </c>
      <c r="I86" s="41"/>
      <c r="J86" s="44">
        <f t="shared" si="90"/>
        <v>0</v>
      </c>
      <c r="K86" s="115"/>
      <c r="M86" s="32" t="e">
        <f t="shared" ca="1" si="69"/>
        <v>#NAME?</v>
      </c>
      <c r="N86" s="33">
        <f t="shared" si="70"/>
        <v>0</v>
      </c>
      <c r="O86" s="33" t="e">
        <f t="shared" ca="1" si="71"/>
        <v>#NAME?</v>
      </c>
      <c r="P86" s="33">
        <f t="shared" si="72"/>
        <v>0</v>
      </c>
      <c r="Q86" s="33" t="str">
        <f t="shared" ref="Q86:R86" si="98">G86</f>
        <v/>
      </c>
      <c r="R86" s="33" t="str">
        <f t="shared" si="98"/>
        <v/>
      </c>
      <c r="T86" s="32" t="e">
        <f t="shared" ca="1" si="74"/>
        <v>#NAME?</v>
      </c>
      <c r="U86" s="33">
        <f t="shared" si="75"/>
        <v>0</v>
      </c>
      <c r="V86" s="33" t="e">
        <f t="shared" ca="1" si="76"/>
        <v>#NAME?</v>
      </c>
      <c r="W86" s="33">
        <f t="shared" si="77"/>
        <v>0</v>
      </c>
      <c r="X86" s="33" t="str">
        <f t="shared" si="78"/>
        <v/>
      </c>
      <c r="Y86" s="33" t="str">
        <f t="shared" si="79"/>
        <v/>
      </c>
    </row>
    <row r="87" spans="1:28" x14ac:dyDescent="0.2">
      <c r="A87" s="47">
        <v>76</v>
      </c>
      <c r="B87" s="48"/>
      <c r="C87" s="49">
        <v>4</v>
      </c>
      <c r="D87" s="116" t="s">
        <v>32</v>
      </c>
      <c r="E87" s="116" t="str">
        <f>'Elenco Squadre'!H5</f>
        <v>Can. Mutina U14</v>
      </c>
      <c r="F87" s="116" t="str">
        <f>'Elenco Squadre'!H7</f>
        <v>Ancona U14</v>
      </c>
      <c r="G87" s="54">
        <v>0</v>
      </c>
      <c r="H87" s="54">
        <v>9</v>
      </c>
      <c r="I87" s="54" t="str">
        <f>E75</f>
        <v>Bologna U14</v>
      </c>
      <c r="J87" s="59" t="str">
        <f t="shared" si="90"/>
        <v>Bologna U14</v>
      </c>
      <c r="K87" s="115"/>
      <c r="M87" s="32" t="e">
        <f t="shared" ca="1" si="69"/>
        <v>#NAME?</v>
      </c>
      <c r="N87" s="33">
        <f t="shared" si="70"/>
        <v>0</v>
      </c>
      <c r="O87" s="33" t="e">
        <f t="shared" ca="1" si="71"/>
        <v>#NAME?</v>
      </c>
      <c r="P87" s="33">
        <f t="shared" si="72"/>
        <v>1</v>
      </c>
      <c r="Q87" s="33">
        <f t="shared" ref="Q87:R87" si="99">G87</f>
        <v>0</v>
      </c>
      <c r="R87" s="33">
        <f t="shared" si="99"/>
        <v>9</v>
      </c>
      <c r="T87" s="32" t="e">
        <f t="shared" ca="1" si="74"/>
        <v>#NAME?</v>
      </c>
      <c r="U87" s="33">
        <f t="shared" si="75"/>
        <v>1</v>
      </c>
      <c r="V87" s="33" t="e">
        <f t="shared" ca="1" si="76"/>
        <v>#NAME?</v>
      </c>
      <c r="W87" s="33">
        <f t="shared" si="77"/>
        <v>0</v>
      </c>
      <c r="X87" s="33">
        <f t="shared" si="78"/>
        <v>9</v>
      </c>
      <c r="Y87" s="33">
        <f t="shared" si="79"/>
        <v>0</v>
      </c>
    </row>
    <row r="88" spans="1:28" x14ac:dyDescent="0.2">
      <c r="A88" s="18">
        <v>77</v>
      </c>
      <c r="B88" s="114">
        <f>B84+B$3</f>
        <v>0.47916666666666657</v>
      </c>
      <c r="C88" s="18">
        <v>1</v>
      </c>
      <c r="D88" s="120" t="s">
        <v>373</v>
      </c>
      <c r="E88" s="27" t="str">
        <f>IFERROR(VLOOKUP(6,Gironi!J27:K32,2,FALSE),"6L")</f>
        <v>C.Rovigo</v>
      </c>
      <c r="F88" s="27" t="str">
        <f>IFERROR(VLOOKUP(3,Gironi!J27:K32,2,FALSE),"3L")</f>
        <v>Nutrie Assassine</v>
      </c>
      <c r="G88" s="27">
        <v>4</v>
      </c>
      <c r="H88" s="27">
        <v>2</v>
      </c>
      <c r="I88" s="27" t="str">
        <f t="shared" ref="I88:I89" si="100">E100</f>
        <v>C.C.Firenze B</v>
      </c>
      <c r="J88" s="30" t="str">
        <f t="shared" si="90"/>
        <v>C.C.Firenze B</v>
      </c>
      <c r="K88" s="115"/>
      <c r="M88" s="32" t="e">
        <f t="shared" ca="1" si="69"/>
        <v>#NAME?</v>
      </c>
      <c r="N88" s="33">
        <f t="shared" si="70"/>
        <v>1</v>
      </c>
      <c r="O88" s="33" t="e">
        <f t="shared" ca="1" si="71"/>
        <v>#NAME?</v>
      </c>
      <c r="P88" s="33">
        <f t="shared" si="72"/>
        <v>0</v>
      </c>
      <c r="Q88" s="33">
        <f t="shared" ref="Q88:R88" si="101">G88</f>
        <v>4</v>
      </c>
      <c r="R88" s="33">
        <f t="shared" si="101"/>
        <v>2</v>
      </c>
      <c r="T88" s="32" t="e">
        <f t="shared" ca="1" si="74"/>
        <v>#NAME?</v>
      </c>
      <c r="U88" s="33">
        <f t="shared" si="75"/>
        <v>0</v>
      </c>
      <c r="V88" s="33" t="e">
        <f t="shared" ca="1" si="76"/>
        <v>#NAME?</v>
      </c>
      <c r="W88" s="33">
        <f t="shared" si="77"/>
        <v>1</v>
      </c>
      <c r="X88" s="33">
        <f t="shared" si="78"/>
        <v>2</v>
      </c>
      <c r="Y88" s="33">
        <f t="shared" si="79"/>
        <v>4</v>
      </c>
    </row>
    <row r="89" spans="1:28" x14ac:dyDescent="0.2">
      <c r="A89" s="38">
        <v>78</v>
      </c>
      <c r="B89" s="39"/>
      <c r="C89" s="38">
        <v>2</v>
      </c>
      <c r="D89" s="121" t="s">
        <v>373</v>
      </c>
      <c r="E89" s="41" t="str">
        <f>IFERROR(VLOOKUP(5,Gironi!J27:K32,2,FALSE),"5L")</f>
        <v>Bologna U21</v>
      </c>
      <c r="F89" s="41" t="str">
        <f>IFERROR(VLOOKUP(4,Gironi!J27:K32,2,FALSE),"4L")</f>
        <v>K.C. Arenzano</v>
      </c>
      <c r="G89" s="41">
        <v>2</v>
      </c>
      <c r="H89" s="41">
        <v>6</v>
      </c>
      <c r="I89" s="41" t="str">
        <f t="shared" si="100"/>
        <v>Italy Ladies</v>
      </c>
      <c r="J89" s="44" t="str">
        <f t="shared" si="90"/>
        <v>Italy Ladies</v>
      </c>
      <c r="K89" s="115"/>
      <c r="M89" s="32" t="e">
        <f t="shared" ca="1" si="69"/>
        <v>#NAME?</v>
      </c>
      <c r="N89" s="33">
        <f t="shared" si="70"/>
        <v>0</v>
      </c>
      <c r="O89" s="33" t="e">
        <f t="shared" ca="1" si="71"/>
        <v>#NAME?</v>
      </c>
      <c r="P89" s="33">
        <f t="shared" si="72"/>
        <v>1</v>
      </c>
      <c r="Q89" s="33">
        <f t="shared" ref="Q89:R89" si="102">G89</f>
        <v>2</v>
      </c>
      <c r="R89" s="33">
        <f t="shared" si="102"/>
        <v>6</v>
      </c>
      <c r="T89" s="32" t="e">
        <f t="shared" ca="1" si="74"/>
        <v>#NAME?</v>
      </c>
      <c r="U89" s="33">
        <f t="shared" si="75"/>
        <v>1</v>
      </c>
      <c r="V89" s="33" t="e">
        <f t="shared" ca="1" si="76"/>
        <v>#NAME?</v>
      </c>
      <c r="W89" s="33">
        <f t="shared" si="77"/>
        <v>0</v>
      </c>
      <c r="X89" s="33">
        <f t="shared" si="78"/>
        <v>6</v>
      </c>
      <c r="Y89" s="33">
        <f t="shared" si="79"/>
        <v>2</v>
      </c>
    </row>
    <row r="90" spans="1:28" x14ac:dyDescent="0.2">
      <c r="A90" s="38">
        <v>79</v>
      </c>
      <c r="B90" s="39"/>
      <c r="C90" s="38">
        <v>3</v>
      </c>
      <c r="D90" s="121"/>
      <c r="E90" s="41"/>
      <c r="F90" s="41"/>
      <c r="G90" s="41" t="s">
        <v>410</v>
      </c>
      <c r="H90" s="41" t="s">
        <v>410</v>
      </c>
      <c r="I90" s="41"/>
      <c r="J90" s="44">
        <f t="shared" si="90"/>
        <v>0</v>
      </c>
      <c r="K90" s="115"/>
      <c r="M90" s="32" t="e">
        <f t="shared" ca="1" si="69"/>
        <v>#NAME?</v>
      </c>
      <c r="N90" s="33">
        <f t="shared" si="70"/>
        <v>0</v>
      </c>
      <c r="O90" s="33" t="e">
        <f t="shared" ca="1" si="71"/>
        <v>#NAME?</v>
      </c>
      <c r="P90" s="33">
        <f t="shared" si="72"/>
        <v>0</v>
      </c>
      <c r="Q90" s="33" t="str">
        <f t="shared" ref="Q90:R90" si="103">G90</f>
        <v/>
      </c>
      <c r="R90" s="33" t="str">
        <f t="shared" si="103"/>
        <v/>
      </c>
      <c r="T90" s="32" t="e">
        <f t="shared" ca="1" si="74"/>
        <v>#NAME?</v>
      </c>
      <c r="U90" s="33">
        <f t="shared" si="75"/>
        <v>0</v>
      </c>
      <c r="V90" s="33" t="e">
        <f t="shared" ca="1" si="76"/>
        <v>#NAME?</v>
      </c>
      <c r="W90" s="33">
        <f t="shared" si="77"/>
        <v>0</v>
      </c>
      <c r="X90" s="33" t="str">
        <f t="shared" si="78"/>
        <v/>
      </c>
      <c r="Y90" s="33" t="str">
        <f t="shared" si="79"/>
        <v/>
      </c>
    </row>
    <row r="91" spans="1:28" x14ac:dyDescent="0.2">
      <c r="A91" s="47">
        <v>80</v>
      </c>
      <c r="B91" s="48"/>
      <c r="C91" s="49">
        <v>4</v>
      </c>
      <c r="D91" s="122" t="s">
        <v>374</v>
      </c>
      <c r="E91" s="54" t="str">
        <f>IFERROR(VLOOKUP(3,Gironi!A36:B38,2,FALSE),"3E")</f>
        <v>EUR B</v>
      </c>
      <c r="F91" s="54" t="str">
        <f>IFERROR(VLOOKUP(3,Gironi!A41:B43,2,FALSE),"3F")</f>
        <v>C.C.Carso</v>
      </c>
      <c r="G91" s="54">
        <v>1</v>
      </c>
      <c r="H91" s="54">
        <v>3</v>
      </c>
      <c r="I91" s="54" t="str">
        <f>F96</f>
        <v>Swiss U21 A</v>
      </c>
      <c r="J91" s="59" t="str">
        <f t="shared" si="90"/>
        <v>Swiss U21 A</v>
      </c>
      <c r="K91" s="115"/>
      <c r="M91" s="32" t="e">
        <f t="shared" ca="1" si="69"/>
        <v>#NAME?</v>
      </c>
      <c r="N91" s="33">
        <f t="shared" si="70"/>
        <v>0</v>
      </c>
      <c r="O91" s="33" t="e">
        <f t="shared" ca="1" si="71"/>
        <v>#NAME?</v>
      </c>
      <c r="P91" s="33">
        <f t="shared" si="72"/>
        <v>1</v>
      </c>
      <c r="Q91" s="33">
        <f t="shared" ref="Q91:R91" si="104">G91</f>
        <v>1</v>
      </c>
      <c r="R91" s="33">
        <f t="shared" si="104"/>
        <v>3</v>
      </c>
      <c r="T91" s="32" t="e">
        <f t="shared" ca="1" si="74"/>
        <v>#NAME?</v>
      </c>
      <c r="U91" s="33">
        <f t="shared" si="75"/>
        <v>1</v>
      </c>
      <c r="V91" s="33" t="e">
        <f t="shared" ca="1" si="76"/>
        <v>#NAME?</v>
      </c>
      <c r="W91" s="33">
        <f t="shared" si="77"/>
        <v>0</v>
      </c>
      <c r="X91" s="33">
        <f t="shared" si="78"/>
        <v>3</v>
      </c>
      <c r="Y91" s="33">
        <f t="shared" si="79"/>
        <v>1</v>
      </c>
    </row>
    <row r="92" spans="1:28" x14ac:dyDescent="0.2">
      <c r="A92" s="18">
        <v>81</v>
      </c>
      <c r="B92" s="114">
        <f>B88+B$3</f>
        <v>0.49999999999999989</v>
      </c>
      <c r="C92" s="18">
        <v>1</v>
      </c>
      <c r="D92" s="120" t="s">
        <v>375</v>
      </c>
      <c r="E92" s="27" t="str">
        <f>IFERROR(VLOOKUP(6,Gironi!A27:B32,2,FALSE),"6D")</f>
        <v>C. EUR</v>
      </c>
      <c r="F92" s="27" t="str">
        <f>IFERROR(VLOOKUP(3,Gironi!A27:B32,2,FALSE),"3D")</f>
        <v>Can. Mutina</v>
      </c>
      <c r="G92" s="27">
        <v>5</v>
      </c>
      <c r="H92" s="27">
        <v>3</v>
      </c>
      <c r="I92" s="27" t="str">
        <f t="shared" ref="I92:I93" si="105">E108</f>
        <v>Idroscalo A</v>
      </c>
      <c r="J92" s="30" t="str">
        <f t="shared" si="90"/>
        <v>Idroscalo A</v>
      </c>
      <c r="K92" s="115"/>
      <c r="M92" s="32" t="e">
        <f t="shared" ca="1" si="69"/>
        <v>#NAME?</v>
      </c>
      <c r="N92" s="33">
        <f t="shared" si="70"/>
        <v>1</v>
      </c>
      <c r="O92" s="33" t="e">
        <f t="shared" ca="1" si="71"/>
        <v>#NAME?</v>
      </c>
      <c r="P92" s="33">
        <f t="shared" si="72"/>
        <v>0</v>
      </c>
      <c r="Q92" s="33">
        <f t="shared" ref="Q92:R92" si="106">G92</f>
        <v>5</v>
      </c>
      <c r="R92" s="33">
        <f t="shared" si="106"/>
        <v>3</v>
      </c>
      <c r="T92" s="32" t="e">
        <f t="shared" ca="1" si="74"/>
        <v>#NAME?</v>
      </c>
      <c r="U92" s="33">
        <f t="shared" si="75"/>
        <v>0</v>
      </c>
      <c r="V92" s="33" t="e">
        <f t="shared" ca="1" si="76"/>
        <v>#NAME?</v>
      </c>
      <c r="W92" s="33">
        <f t="shared" si="77"/>
        <v>1</v>
      </c>
      <c r="X92" s="33">
        <f t="shared" si="78"/>
        <v>3</v>
      </c>
      <c r="Y92" s="33">
        <f t="shared" si="79"/>
        <v>5</v>
      </c>
    </row>
    <row r="93" spans="1:28" x14ac:dyDescent="0.2">
      <c r="A93" s="38">
        <v>82</v>
      </c>
      <c r="B93" s="39"/>
      <c r="C93" s="38">
        <v>2</v>
      </c>
      <c r="D93" s="121" t="s">
        <v>375</v>
      </c>
      <c r="E93" s="41" t="str">
        <f>IFERROR(VLOOKUP(5,Gironi!A27:B32,2,FALSE),"5D")</f>
        <v>UKS SET</v>
      </c>
      <c r="F93" s="41" t="str">
        <f>IFERROR(VLOOKUP(4,Gironi!A27:B32,2,FALSE),"4D")</f>
        <v>ArenzanoX</v>
      </c>
      <c r="G93" s="41">
        <v>7</v>
      </c>
      <c r="H93" s="41">
        <v>6</v>
      </c>
      <c r="I93" s="41" t="str">
        <f t="shared" si="105"/>
        <v>Swiss Nat.Team</v>
      </c>
      <c r="J93" s="44" t="str">
        <f t="shared" si="90"/>
        <v>Swiss Nat.Team</v>
      </c>
      <c r="K93" s="115"/>
      <c r="M93" s="32" t="e">
        <f t="shared" ca="1" si="69"/>
        <v>#NAME?</v>
      </c>
      <c r="N93" s="33">
        <f t="shared" si="70"/>
        <v>1</v>
      </c>
      <c r="O93" s="33" t="e">
        <f t="shared" ca="1" si="71"/>
        <v>#NAME?</v>
      </c>
      <c r="P93" s="33">
        <f t="shared" si="72"/>
        <v>0</v>
      </c>
      <c r="Q93" s="33">
        <f t="shared" ref="Q93:R93" si="107">G93</f>
        <v>7</v>
      </c>
      <c r="R93" s="33">
        <f t="shared" si="107"/>
        <v>6</v>
      </c>
      <c r="T93" s="32" t="e">
        <f t="shared" ca="1" si="74"/>
        <v>#NAME?</v>
      </c>
      <c r="U93" s="33">
        <f t="shared" si="75"/>
        <v>0</v>
      </c>
      <c r="V93" s="33" t="e">
        <f t="shared" ca="1" si="76"/>
        <v>#NAME?</v>
      </c>
      <c r="W93" s="33">
        <f t="shared" si="77"/>
        <v>1</v>
      </c>
      <c r="X93" s="33">
        <f t="shared" si="78"/>
        <v>6</v>
      </c>
      <c r="Y93" s="33">
        <f t="shared" si="79"/>
        <v>7</v>
      </c>
    </row>
    <row r="94" spans="1:28" x14ac:dyDescent="0.2">
      <c r="A94" s="38">
        <v>83</v>
      </c>
      <c r="B94" s="39"/>
      <c r="C94" s="38">
        <v>3</v>
      </c>
      <c r="D94" s="121"/>
      <c r="E94" s="41"/>
      <c r="F94" s="41"/>
      <c r="G94" s="41" t="s">
        <v>410</v>
      </c>
      <c r="H94" s="41" t="s">
        <v>410</v>
      </c>
      <c r="I94" s="41"/>
      <c r="J94" s="44">
        <f t="shared" si="90"/>
        <v>0</v>
      </c>
      <c r="K94" s="115"/>
      <c r="M94" s="32" t="e">
        <f t="shared" ca="1" si="69"/>
        <v>#NAME?</v>
      </c>
      <c r="N94" s="33">
        <f t="shared" si="70"/>
        <v>0</v>
      </c>
      <c r="O94" s="33" t="e">
        <f t="shared" ca="1" si="71"/>
        <v>#NAME?</v>
      </c>
      <c r="P94" s="33">
        <f t="shared" si="72"/>
        <v>0</v>
      </c>
      <c r="Q94" s="33" t="str">
        <f t="shared" ref="Q94:R94" si="108">G94</f>
        <v/>
      </c>
      <c r="R94" s="33" t="str">
        <f t="shared" si="108"/>
        <v/>
      </c>
      <c r="T94" s="32" t="e">
        <f t="shared" ca="1" si="74"/>
        <v>#NAME?</v>
      </c>
      <c r="U94" s="33">
        <f t="shared" si="75"/>
        <v>0</v>
      </c>
      <c r="V94" s="33" t="e">
        <f t="shared" ca="1" si="76"/>
        <v>#NAME?</v>
      </c>
      <c r="W94" s="33">
        <f t="shared" si="77"/>
        <v>0</v>
      </c>
      <c r="X94" s="33" t="str">
        <f t="shared" si="78"/>
        <v/>
      </c>
      <c r="Y94" s="33" t="str">
        <f t="shared" si="79"/>
        <v/>
      </c>
    </row>
    <row r="95" spans="1:28" x14ac:dyDescent="0.2">
      <c r="A95" s="47">
        <v>84</v>
      </c>
      <c r="B95" s="48"/>
      <c r="C95" s="49">
        <v>4</v>
      </c>
      <c r="D95" s="116" t="s">
        <v>32</v>
      </c>
      <c r="E95" s="116" t="str">
        <f>'Elenco Squadre'!H7</f>
        <v>Ancona U14</v>
      </c>
      <c r="F95" s="116" t="str">
        <f>'Elenco Squadre'!H6</f>
        <v>Bologna U14</v>
      </c>
      <c r="G95" s="54">
        <v>11</v>
      </c>
      <c r="H95" s="54">
        <v>2</v>
      </c>
      <c r="I95" s="54" t="str">
        <f>E87</f>
        <v>Can. Mutina U14</v>
      </c>
      <c r="J95" s="59" t="str">
        <f t="shared" si="90"/>
        <v>Can. Mutina U14</v>
      </c>
      <c r="K95" s="115"/>
      <c r="M95" s="32" t="e">
        <f t="shared" ca="1" si="69"/>
        <v>#NAME?</v>
      </c>
      <c r="N95" s="33">
        <f t="shared" si="70"/>
        <v>1</v>
      </c>
      <c r="O95" s="33" t="e">
        <f t="shared" ca="1" si="71"/>
        <v>#NAME?</v>
      </c>
      <c r="P95" s="33">
        <f t="shared" si="72"/>
        <v>0</v>
      </c>
      <c r="Q95" s="33">
        <f t="shared" ref="Q95:R95" si="109">G95</f>
        <v>11</v>
      </c>
      <c r="R95" s="33">
        <f t="shared" si="109"/>
        <v>2</v>
      </c>
      <c r="T95" s="32" t="e">
        <f t="shared" ca="1" si="74"/>
        <v>#NAME?</v>
      </c>
      <c r="U95" s="33">
        <f t="shared" si="75"/>
        <v>0</v>
      </c>
      <c r="V95" s="33" t="e">
        <f t="shared" ca="1" si="76"/>
        <v>#NAME?</v>
      </c>
      <c r="W95" s="33">
        <f t="shared" si="77"/>
        <v>1</v>
      </c>
      <c r="X95" s="33">
        <f t="shared" si="78"/>
        <v>2</v>
      </c>
      <c r="Y95" s="33">
        <f t="shared" si="79"/>
        <v>11</v>
      </c>
    </row>
    <row r="96" spans="1:28" x14ac:dyDescent="0.2">
      <c r="A96" s="18">
        <v>85</v>
      </c>
      <c r="B96" s="114">
        <f>B92+B$3</f>
        <v>0.52083333333333326</v>
      </c>
      <c r="C96" s="18">
        <v>1</v>
      </c>
      <c r="D96" s="120"/>
      <c r="E96" s="27" t="str">
        <f>IFERROR(VLOOKUP(1,Gironi!A41:B43,2,FALSE),"1F")</f>
        <v>C.C.Firenze A</v>
      </c>
      <c r="F96" s="27" t="str">
        <f>IFERROR(VLOOKUP(2,Gironi!A36:B38,2,FALSE),"2E")</f>
        <v>Swiss U21 A</v>
      </c>
      <c r="G96" s="27">
        <v>5</v>
      </c>
      <c r="H96" s="27">
        <v>4</v>
      </c>
      <c r="I96" s="27" t="str">
        <f>E91</f>
        <v>EUR B</v>
      </c>
      <c r="J96" s="30" t="str">
        <f t="shared" si="90"/>
        <v>EUR B</v>
      </c>
      <c r="K96" s="115"/>
      <c r="M96" s="32" t="e">
        <f t="shared" ca="1" si="69"/>
        <v>#NAME?</v>
      </c>
      <c r="N96" s="33">
        <f t="shared" si="70"/>
        <v>1</v>
      </c>
      <c r="O96" s="33" t="e">
        <f t="shared" ca="1" si="71"/>
        <v>#NAME?</v>
      </c>
      <c r="P96" s="33">
        <f t="shared" si="72"/>
        <v>0</v>
      </c>
      <c r="Q96" s="33">
        <f t="shared" ref="Q96:R96" si="110">G96</f>
        <v>5</v>
      </c>
      <c r="R96" s="33">
        <f t="shared" si="110"/>
        <v>4</v>
      </c>
      <c r="T96" s="32" t="e">
        <f t="shared" ca="1" si="74"/>
        <v>#NAME?</v>
      </c>
      <c r="U96" s="33">
        <f t="shared" si="75"/>
        <v>0</v>
      </c>
      <c r="V96" s="33" t="e">
        <f t="shared" ca="1" si="76"/>
        <v>#NAME?</v>
      </c>
      <c r="W96" s="33">
        <f t="shared" si="77"/>
        <v>1</v>
      </c>
      <c r="X96" s="33">
        <f t="shared" si="78"/>
        <v>4</v>
      </c>
      <c r="Y96" s="33">
        <f t="shared" si="79"/>
        <v>5</v>
      </c>
      <c r="AB96" s="19"/>
    </row>
    <row r="97" spans="1:28" x14ac:dyDescent="0.2">
      <c r="A97" s="38">
        <v>86</v>
      </c>
      <c r="B97" s="39"/>
      <c r="C97" s="38">
        <v>2</v>
      </c>
      <c r="D97" s="121"/>
      <c r="E97" s="41" t="str">
        <f>IFERROR(VLOOKUP(1,Gironi!A36:B38,2,FALSE),"1E")</f>
        <v>G.C. Polesine</v>
      </c>
      <c r="F97" s="41" t="str">
        <f>IFERROR(VLOOKUP(2,Gironi!A41:B43,2,FALSE),"2F")</f>
        <v>CMM TRieste</v>
      </c>
      <c r="G97" s="41">
        <v>6</v>
      </c>
      <c r="H97" s="41">
        <v>0</v>
      </c>
      <c r="I97" s="41" t="str">
        <f>F91</f>
        <v>C.C.Carso</v>
      </c>
      <c r="J97" s="44" t="str">
        <f t="shared" si="90"/>
        <v>C.C.Carso</v>
      </c>
      <c r="K97" s="115"/>
      <c r="M97" s="32" t="e">
        <f t="shared" ca="1" si="69"/>
        <v>#NAME?</v>
      </c>
      <c r="N97" s="33">
        <f t="shared" si="70"/>
        <v>1</v>
      </c>
      <c r="O97" s="33" t="e">
        <f t="shared" ca="1" si="71"/>
        <v>#NAME?</v>
      </c>
      <c r="P97" s="33">
        <f t="shared" si="72"/>
        <v>0</v>
      </c>
      <c r="Q97" s="33">
        <f t="shared" ref="Q97:R97" si="111">G97</f>
        <v>6</v>
      </c>
      <c r="R97" s="33">
        <f t="shared" si="111"/>
        <v>0</v>
      </c>
      <c r="T97" s="32" t="e">
        <f t="shared" ca="1" si="74"/>
        <v>#NAME?</v>
      </c>
      <c r="U97" s="33">
        <f t="shared" si="75"/>
        <v>0</v>
      </c>
      <c r="V97" s="33" t="e">
        <f t="shared" ca="1" si="76"/>
        <v>#NAME?</v>
      </c>
      <c r="W97" s="33">
        <f t="shared" si="77"/>
        <v>1</v>
      </c>
      <c r="X97" s="33">
        <f t="shared" si="78"/>
        <v>0</v>
      </c>
      <c r="Y97" s="33">
        <f t="shared" si="79"/>
        <v>6</v>
      </c>
      <c r="AB97" s="19"/>
    </row>
    <row r="98" spans="1:28" x14ac:dyDescent="0.2">
      <c r="A98" s="38">
        <v>87</v>
      </c>
      <c r="B98" s="39"/>
      <c r="C98" s="38">
        <v>3</v>
      </c>
      <c r="D98" s="121"/>
      <c r="E98" s="41" t="str">
        <f>IFERROR(VLOOKUP(1,Gironi!J36:K38,2,FALSE),"1M")</f>
        <v>Swiss Ladies</v>
      </c>
      <c r="F98" s="41" t="str">
        <f>IFERROR(VLOOKUP(2,Gironi!J41:K43,2,FALSE),"2N")</f>
        <v>Firenze F-U18</v>
      </c>
      <c r="G98" s="41">
        <v>6</v>
      </c>
      <c r="H98" s="41">
        <v>1</v>
      </c>
      <c r="I98" s="41" t="str">
        <f>F79</f>
        <v>Arenzano U18</v>
      </c>
      <c r="J98" s="44" t="str">
        <f t="shared" si="90"/>
        <v>Arenzano U18</v>
      </c>
      <c r="K98" s="115"/>
      <c r="M98" s="32" t="e">
        <f t="shared" ca="1" si="69"/>
        <v>#NAME?</v>
      </c>
      <c r="N98" s="33">
        <f t="shared" si="70"/>
        <v>1</v>
      </c>
      <c r="O98" s="33" t="e">
        <f t="shared" ca="1" si="71"/>
        <v>#NAME?</v>
      </c>
      <c r="P98" s="33">
        <f t="shared" si="72"/>
        <v>0</v>
      </c>
      <c r="Q98" s="33">
        <f t="shared" ref="Q98:R98" si="112">G98</f>
        <v>6</v>
      </c>
      <c r="R98" s="33">
        <f t="shared" si="112"/>
        <v>1</v>
      </c>
      <c r="T98" s="32" t="e">
        <f t="shared" ca="1" si="74"/>
        <v>#NAME?</v>
      </c>
      <c r="U98" s="33">
        <f t="shared" si="75"/>
        <v>0</v>
      </c>
      <c r="V98" s="33" t="e">
        <f t="shared" ca="1" si="76"/>
        <v>#NAME?</v>
      </c>
      <c r="W98" s="33">
        <f t="shared" si="77"/>
        <v>1</v>
      </c>
      <c r="X98" s="33">
        <f t="shared" si="78"/>
        <v>1</v>
      </c>
      <c r="Y98" s="33">
        <f t="shared" si="79"/>
        <v>6</v>
      </c>
      <c r="AB98" s="19"/>
    </row>
    <row r="99" spans="1:28" x14ac:dyDescent="0.2">
      <c r="A99" s="47">
        <v>88</v>
      </c>
      <c r="B99" s="48"/>
      <c r="C99" s="49">
        <v>4</v>
      </c>
      <c r="D99" s="122"/>
      <c r="E99" s="54" t="str">
        <f>IFERROR(VLOOKUP(1,Gironi!J41:K43,2,FALSE),"1N")</f>
        <v>Swiss U21 B</v>
      </c>
      <c r="F99" s="54" t="str">
        <f>IFERROR(VLOOKUP(2,Gironi!J36:K38,2,FALSE),"2M")</f>
        <v>Poland Ladies</v>
      </c>
      <c r="G99" s="54">
        <v>2</v>
      </c>
      <c r="H99" s="54">
        <v>4</v>
      </c>
      <c r="I99" s="82" t="s">
        <v>376</v>
      </c>
      <c r="J99" s="123" t="s">
        <v>377</v>
      </c>
      <c r="K99" s="115"/>
      <c r="M99" s="32" t="e">
        <f t="shared" ca="1" si="69"/>
        <v>#NAME?</v>
      </c>
      <c r="N99" s="33">
        <f t="shared" si="70"/>
        <v>0</v>
      </c>
      <c r="O99" s="33" t="e">
        <f t="shared" ca="1" si="71"/>
        <v>#NAME?</v>
      </c>
      <c r="P99" s="33">
        <f t="shared" si="72"/>
        <v>1</v>
      </c>
      <c r="Q99" s="33">
        <f t="shared" ref="Q99:R99" si="113">G99</f>
        <v>2</v>
      </c>
      <c r="R99" s="33">
        <f t="shared" si="113"/>
        <v>4</v>
      </c>
      <c r="T99" s="32" t="e">
        <f t="shared" ca="1" si="74"/>
        <v>#NAME?</v>
      </c>
      <c r="U99" s="33">
        <f t="shared" si="75"/>
        <v>1</v>
      </c>
      <c r="V99" s="33" t="e">
        <f t="shared" ca="1" si="76"/>
        <v>#NAME?</v>
      </c>
      <c r="W99" s="33">
        <f t="shared" si="77"/>
        <v>0</v>
      </c>
      <c r="X99" s="33">
        <f t="shared" si="78"/>
        <v>4</v>
      </c>
      <c r="Y99" s="33">
        <f t="shared" si="79"/>
        <v>2</v>
      </c>
    </row>
    <row r="100" spans="1:28" x14ac:dyDescent="0.2">
      <c r="A100" s="18">
        <v>89</v>
      </c>
      <c r="B100" s="114">
        <f>B96+B$3</f>
        <v>0.54166666666666663</v>
      </c>
      <c r="C100" s="18">
        <v>1</v>
      </c>
      <c r="D100" s="120" t="s">
        <v>378</v>
      </c>
      <c r="E100" s="27" t="str">
        <f>IFERROR(VLOOKUP(1,Gironi!J27:K32,2,FALSE),"1L")</f>
        <v>C.C.Firenze B</v>
      </c>
      <c r="F100" s="27" t="str">
        <f>IF(G89&lt;H89,F89,IF(G89&gt;H89,E89,"v "&amp;A89 ))</f>
        <v>K.C. Arenzano</v>
      </c>
      <c r="G100" s="27">
        <v>4</v>
      </c>
      <c r="H100" s="27">
        <v>1</v>
      </c>
      <c r="I100" s="27" t="str">
        <f>F109</f>
        <v>C. EUR</v>
      </c>
      <c r="J100" s="30" t="str">
        <f t="shared" ref="J100:J107" si="114">I100</f>
        <v>C. EUR</v>
      </c>
      <c r="K100" s="115"/>
      <c r="M100" s="32" t="e">
        <f t="shared" ca="1" si="69"/>
        <v>#NAME?</v>
      </c>
      <c r="N100" s="33">
        <f t="shared" si="70"/>
        <v>1</v>
      </c>
      <c r="O100" s="33" t="e">
        <f t="shared" ca="1" si="71"/>
        <v>#NAME?</v>
      </c>
      <c r="P100" s="33">
        <f t="shared" si="72"/>
        <v>0</v>
      </c>
      <c r="Q100" s="33">
        <f t="shared" ref="Q100:R100" si="115">G100</f>
        <v>4</v>
      </c>
      <c r="R100" s="33">
        <f t="shared" si="115"/>
        <v>1</v>
      </c>
      <c r="T100" s="32" t="e">
        <f t="shared" ca="1" si="74"/>
        <v>#NAME?</v>
      </c>
      <c r="U100" s="33">
        <f t="shared" si="75"/>
        <v>0</v>
      </c>
      <c r="V100" s="33" t="e">
        <f t="shared" ca="1" si="76"/>
        <v>#NAME?</v>
      </c>
      <c r="W100" s="33">
        <f t="shared" si="77"/>
        <v>1</v>
      </c>
      <c r="X100" s="33">
        <f t="shared" si="78"/>
        <v>1</v>
      </c>
      <c r="Y100" s="33">
        <f t="shared" si="79"/>
        <v>4</v>
      </c>
    </row>
    <row r="101" spans="1:28" x14ac:dyDescent="0.2">
      <c r="A101" s="38">
        <v>90</v>
      </c>
      <c r="B101" s="39"/>
      <c r="C101" s="38">
        <v>2</v>
      </c>
      <c r="D101" s="121" t="s">
        <v>378</v>
      </c>
      <c r="E101" s="41" t="str">
        <f>IFERROR(VLOOKUP(2,Gironi!J27:K32,2,FALSE),"2L")</f>
        <v>Italy Ladies</v>
      </c>
      <c r="F101" s="41" t="str">
        <f>IF(G88&lt;H88,F88,IF(G88&gt;H88,E88,"v "&amp;A88 ))</f>
        <v>C.Rovigo</v>
      </c>
      <c r="G101" s="41">
        <v>4</v>
      </c>
      <c r="H101" s="41">
        <v>1</v>
      </c>
      <c r="I101" s="41" t="str">
        <f>F108</f>
        <v>UKS SET</v>
      </c>
      <c r="J101" s="44" t="str">
        <f t="shared" si="114"/>
        <v>UKS SET</v>
      </c>
      <c r="K101" s="115"/>
      <c r="M101" s="32" t="e">
        <f t="shared" ca="1" si="69"/>
        <v>#NAME?</v>
      </c>
      <c r="N101" s="33">
        <f t="shared" si="70"/>
        <v>1</v>
      </c>
      <c r="O101" s="33" t="e">
        <f t="shared" ca="1" si="71"/>
        <v>#NAME?</v>
      </c>
      <c r="P101" s="33">
        <f t="shared" si="72"/>
        <v>0</v>
      </c>
      <c r="Q101" s="33">
        <f t="shared" ref="Q101:R101" si="116">G101</f>
        <v>4</v>
      </c>
      <c r="R101" s="33">
        <f t="shared" si="116"/>
        <v>1</v>
      </c>
      <c r="T101" s="32" t="e">
        <f t="shared" ca="1" si="74"/>
        <v>#NAME?</v>
      </c>
      <c r="U101" s="33">
        <f t="shared" si="75"/>
        <v>0</v>
      </c>
      <c r="V101" s="33" t="e">
        <f t="shared" ca="1" si="76"/>
        <v>#NAME?</v>
      </c>
      <c r="W101" s="33">
        <f t="shared" si="77"/>
        <v>1</v>
      </c>
      <c r="X101" s="33">
        <f t="shared" si="78"/>
        <v>1</v>
      </c>
      <c r="Y101" s="33">
        <f t="shared" si="79"/>
        <v>4</v>
      </c>
    </row>
    <row r="102" spans="1:28" x14ac:dyDescent="0.2">
      <c r="A102" s="38">
        <v>91</v>
      </c>
      <c r="B102" s="39"/>
      <c r="C102" s="38">
        <v>3</v>
      </c>
      <c r="D102" s="121" t="s">
        <v>379</v>
      </c>
      <c r="E102" s="41" t="str">
        <f>IF(G88&gt;H88,F88,IF(G88&lt;H88,E88,"p "&amp;A88 ))</f>
        <v>Nutrie Assassine</v>
      </c>
      <c r="F102" s="41" t="str">
        <f>IF(G89&gt;H89,F89,IF(G89&lt;H89,E89,"p "&amp;A89 ))</f>
        <v>Bologna U21</v>
      </c>
      <c r="G102" s="41">
        <v>2</v>
      </c>
      <c r="H102" s="41">
        <v>3</v>
      </c>
      <c r="I102" s="41" t="str">
        <f>F117</f>
        <v>ArenzanoX</v>
      </c>
      <c r="J102" s="44" t="str">
        <f t="shared" si="114"/>
        <v>ArenzanoX</v>
      </c>
      <c r="K102" s="115"/>
      <c r="M102" s="32" t="e">
        <f t="shared" ca="1" si="69"/>
        <v>#NAME?</v>
      </c>
      <c r="N102" s="33">
        <f t="shared" si="70"/>
        <v>0</v>
      </c>
      <c r="O102" s="33" t="e">
        <f t="shared" ca="1" si="71"/>
        <v>#NAME?</v>
      </c>
      <c r="P102" s="33">
        <f t="shared" si="72"/>
        <v>1</v>
      </c>
      <c r="Q102" s="33">
        <f t="shared" ref="Q102:R102" si="117">G102</f>
        <v>2</v>
      </c>
      <c r="R102" s="33">
        <f t="shared" si="117"/>
        <v>3</v>
      </c>
      <c r="T102" s="32" t="e">
        <f t="shared" ca="1" si="74"/>
        <v>#NAME?</v>
      </c>
      <c r="U102" s="33">
        <f t="shared" si="75"/>
        <v>1</v>
      </c>
      <c r="V102" s="33" t="e">
        <f t="shared" ca="1" si="76"/>
        <v>#NAME?</v>
      </c>
      <c r="W102" s="33">
        <f t="shared" si="77"/>
        <v>0</v>
      </c>
      <c r="X102" s="33">
        <f t="shared" si="78"/>
        <v>3</v>
      </c>
      <c r="Y102" s="33">
        <f t="shared" si="79"/>
        <v>2</v>
      </c>
    </row>
    <row r="103" spans="1:28" x14ac:dyDescent="0.2">
      <c r="A103" s="47">
        <v>92</v>
      </c>
      <c r="B103" s="48"/>
      <c r="C103" s="49">
        <v>4</v>
      </c>
      <c r="D103" s="116" t="s">
        <v>32</v>
      </c>
      <c r="E103" s="116" t="str">
        <f>'Elenco Squadre'!H7</f>
        <v>Ancona U14</v>
      </c>
      <c r="F103" s="116" t="str">
        <f>'Elenco Squadre'!H5</f>
        <v>Can. Mutina U14</v>
      </c>
      <c r="G103" s="54">
        <v>7</v>
      </c>
      <c r="H103" s="54">
        <v>0</v>
      </c>
      <c r="I103" s="54" t="str">
        <f>F111</f>
        <v>Bologna U14</v>
      </c>
      <c r="J103" s="59" t="str">
        <f t="shared" si="114"/>
        <v>Bologna U14</v>
      </c>
      <c r="K103" s="115"/>
      <c r="M103" s="32" t="e">
        <f t="shared" ca="1" si="69"/>
        <v>#NAME?</v>
      </c>
      <c r="N103" s="33">
        <f t="shared" si="70"/>
        <v>1</v>
      </c>
      <c r="O103" s="33" t="e">
        <f t="shared" ca="1" si="71"/>
        <v>#NAME?</v>
      </c>
      <c r="P103" s="33">
        <f t="shared" si="72"/>
        <v>0</v>
      </c>
      <c r="Q103" s="33">
        <f t="shared" ref="Q103:R103" si="118">G103</f>
        <v>7</v>
      </c>
      <c r="R103" s="33">
        <f t="shared" si="118"/>
        <v>0</v>
      </c>
      <c r="T103" s="32" t="e">
        <f t="shared" ca="1" si="74"/>
        <v>#NAME?</v>
      </c>
      <c r="U103" s="33">
        <f t="shared" si="75"/>
        <v>0</v>
      </c>
      <c r="V103" s="33" t="e">
        <f t="shared" ca="1" si="76"/>
        <v>#NAME?</v>
      </c>
      <c r="W103" s="33">
        <f t="shared" si="77"/>
        <v>1</v>
      </c>
      <c r="X103" s="33">
        <f t="shared" si="78"/>
        <v>0</v>
      </c>
      <c r="Y103" s="33">
        <f t="shared" si="79"/>
        <v>7</v>
      </c>
    </row>
    <row r="104" spans="1:28" x14ac:dyDescent="0.2">
      <c r="A104" s="18">
        <v>93</v>
      </c>
      <c r="B104" s="114">
        <f>B100+B$3</f>
        <v>0.5625</v>
      </c>
      <c r="C104" s="18">
        <v>1</v>
      </c>
      <c r="D104" s="120" t="s">
        <v>380</v>
      </c>
      <c r="E104" s="27" t="str">
        <f>IF(G96&lt;H96,F96,IF(G96&gt;H96,E96,"v "&amp;A96 ))</f>
        <v>C.C.Firenze A</v>
      </c>
      <c r="F104" s="27" t="str">
        <f>IF(G97&lt;H97,F97,IF(G97&gt;H97,E97,"v "&amp;A97 ))</f>
        <v>G.C. Polesine</v>
      </c>
      <c r="G104" s="27">
        <v>2</v>
      </c>
      <c r="H104" s="27">
        <v>7</v>
      </c>
      <c r="I104" s="27" t="str">
        <f>E117</f>
        <v>Can. Mutina</v>
      </c>
      <c r="J104" s="30" t="str">
        <f t="shared" si="114"/>
        <v>Can. Mutina</v>
      </c>
      <c r="K104" s="115"/>
      <c r="M104" s="32" t="e">
        <f t="shared" ca="1" si="69"/>
        <v>#NAME?</v>
      </c>
      <c r="N104" s="33">
        <f t="shared" si="70"/>
        <v>0</v>
      </c>
      <c r="O104" s="33" t="e">
        <f t="shared" ca="1" si="71"/>
        <v>#NAME?</v>
      </c>
      <c r="P104" s="33">
        <f t="shared" si="72"/>
        <v>1</v>
      </c>
      <c r="Q104" s="33">
        <f t="shared" ref="Q104:R104" si="119">G104</f>
        <v>2</v>
      </c>
      <c r="R104" s="33">
        <f t="shared" si="119"/>
        <v>7</v>
      </c>
      <c r="T104" s="32" t="e">
        <f t="shared" ca="1" si="74"/>
        <v>#NAME?</v>
      </c>
      <c r="U104" s="33">
        <f t="shared" si="75"/>
        <v>1</v>
      </c>
      <c r="V104" s="33" t="e">
        <f t="shared" ca="1" si="76"/>
        <v>#NAME?</v>
      </c>
      <c r="W104" s="33">
        <f t="shared" si="77"/>
        <v>0</v>
      </c>
      <c r="X104" s="33">
        <f t="shared" si="78"/>
        <v>7</v>
      </c>
      <c r="Y104" s="33">
        <f t="shared" si="79"/>
        <v>2</v>
      </c>
    </row>
    <row r="105" spans="1:28" x14ac:dyDescent="0.2">
      <c r="A105" s="38">
        <v>94</v>
      </c>
      <c r="B105" s="39"/>
      <c r="C105" s="38">
        <v>2</v>
      </c>
      <c r="D105" s="121" t="s">
        <v>381</v>
      </c>
      <c r="E105" s="41" t="str">
        <f>IF(G96&gt;H96,F96,IF(G96&lt;H96,E96,"p "&amp;A96 ))</f>
        <v>Swiss U21 A</v>
      </c>
      <c r="F105" s="41" t="str">
        <f t="shared" ref="F105:F106" si="120">IF(G97&gt;H97,F97,IF(G97&lt;H97,E97,"p "&amp;A97 ))</f>
        <v>CMM TRieste</v>
      </c>
      <c r="G105" s="41">
        <v>9</v>
      </c>
      <c r="H105" s="41">
        <v>2</v>
      </c>
      <c r="I105" s="41" t="str">
        <f>F114</f>
        <v>Swiss Ladies</v>
      </c>
      <c r="J105" s="44" t="str">
        <f t="shared" si="114"/>
        <v>Swiss Ladies</v>
      </c>
      <c r="K105" s="115"/>
      <c r="M105" s="32" t="e">
        <f t="shared" ca="1" si="69"/>
        <v>#NAME?</v>
      </c>
      <c r="N105" s="33">
        <f t="shared" si="70"/>
        <v>1</v>
      </c>
      <c r="O105" s="33" t="e">
        <f t="shared" ca="1" si="71"/>
        <v>#NAME?</v>
      </c>
      <c r="P105" s="33">
        <f t="shared" si="72"/>
        <v>0</v>
      </c>
      <c r="Q105" s="33">
        <f t="shared" ref="Q105:R105" si="121">G105</f>
        <v>9</v>
      </c>
      <c r="R105" s="33">
        <f t="shared" si="121"/>
        <v>2</v>
      </c>
      <c r="T105" s="32" t="e">
        <f t="shared" ca="1" si="74"/>
        <v>#NAME?</v>
      </c>
      <c r="U105" s="33">
        <f t="shared" si="75"/>
        <v>0</v>
      </c>
      <c r="V105" s="33" t="e">
        <f t="shared" ca="1" si="76"/>
        <v>#NAME?</v>
      </c>
      <c r="W105" s="33">
        <f t="shared" si="77"/>
        <v>1</v>
      </c>
      <c r="X105" s="33">
        <f t="shared" si="78"/>
        <v>2</v>
      </c>
      <c r="Y105" s="33">
        <f t="shared" si="79"/>
        <v>9</v>
      </c>
    </row>
    <row r="106" spans="1:28" x14ac:dyDescent="0.2">
      <c r="A106" s="38">
        <v>95</v>
      </c>
      <c r="B106" s="39"/>
      <c r="C106" s="38">
        <v>3</v>
      </c>
      <c r="D106" s="121" t="s">
        <v>382</v>
      </c>
      <c r="E106" s="41" t="str">
        <f>IF(G99&gt;H99,F99,IF(G99&lt;H99,E99,"p "&amp;A99 ))</f>
        <v>Swiss U21 B</v>
      </c>
      <c r="F106" s="41" t="str">
        <f t="shared" si="120"/>
        <v>Firenze F-U18</v>
      </c>
      <c r="G106" s="41">
        <v>7</v>
      </c>
      <c r="H106" s="41">
        <v>1</v>
      </c>
      <c r="I106" s="41" t="str">
        <f>E114</f>
        <v>Poland Ladies</v>
      </c>
      <c r="J106" s="44" t="str">
        <f t="shared" si="114"/>
        <v>Poland Ladies</v>
      </c>
      <c r="K106" s="115"/>
      <c r="M106" s="32" t="e">
        <f t="shared" ca="1" si="69"/>
        <v>#NAME?</v>
      </c>
      <c r="N106" s="33">
        <f t="shared" si="70"/>
        <v>1</v>
      </c>
      <c r="O106" s="33" t="e">
        <f t="shared" ca="1" si="71"/>
        <v>#NAME?</v>
      </c>
      <c r="P106" s="33">
        <f t="shared" si="72"/>
        <v>0</v>
      </c>
      <c r="Q106" s="33">
        <f t="shared" ref="Q106:R106" si="122">G106</f>
        <v>7</v>
      </c>
      <c r="R106" s="33">
        <f t="shared" si="122"/>
        <v>1</v>
      </c>
      <c r="T106" s="32" t="e">
        <f t="shared" ca="1" si="74"/>
        <v>#NAME?</v>
      </c>
      <c r="U106" s="33">
        <f t="shared" si="75"/>
        <v>0</v>
      </c>
      <c r="V106" s="33" t="e">
        <f t="shared" ca="1" si="76"/>
        <v>#NAME?</v>
      </c>
      <c r="W106" s="33">
        <f t="shared" si="77"/>
        <v>1</v>
      </c>
      <c r="X106" s="33">
        <f t="shared" si="78"/>
        <v>1</v>
      </c>
      <c r="Y106" s="33">
        <f t="shared" si="79"/>
        <v>7</v>
      </c>
    </row>
    <row r="107" spans="1:28" x14ac:dyDescent="0.2">
      <c r="A107" s="47">
        <v>96</v>
      </c>
      <c r="B107" s="48"/>
      <c r="C107" s="49">
        <v>4</v>
      </c>
      <c r="D107" s="122"/>
      <c r="E107" s="54"/>
      <c r="F107" s="54"/>
      <c r="G107" s="54" t="s">
        <v>410</v>
      </c>
      <c r="H107" s="54" t="s">
        <v>410</v>
      </c>
      <c r="I107" s="54"/>
      <c r="J107" s="59">
        <f t="shared" si="114"/>
        <v>0</v>
      </c>
      <c r="K107" s="115"/>
      <c r="M107" s="32" t="e">
        <f t="shared" ca="1" si="69"/>
        <v>#NAME?</v>
      </c>
      <c r="N107" s="33">
        <f t="shared" si="70"/>
        <v>0</v>
      </c>
      <c r="O107" s="33" t="e">
        <f t="shared" ca="1" si="71"/>
        <v>#NAME?</v>
      </c>
      <c r="P107" s="33">
        <f t="shared" si="72"/>
        <v>0</v>
      </c>
      <c r="Q107" s="33" t="str">
        <f t="shared" ref="Q107:R107" si="123">G107</f>
        <v/>
      </c>
      <c r="R107" s="33" t="str">
        <f t="shared" si="123"/>
        <v/>
      </c>
      <c r="T107" s="32" t="e">
        <f t="shared" ca="1" si="74"/>
        <v>#NAME?</v>
      </c>
      <c r="U107" s="33">
        <f t="shared" si="75"/>
        <v>0</v>
      </c>
      <c r="V107" s="33" t="e">
        <f t="shared" ca="1" si="76"/>
        <v>#NAME?</v>
      </c>
      <c r="W107" s="33">
        <f t="shared" si="77"/>
        <v>0</v>
      </c>
      <c r="X107" s="33" t="str">
        <f t="shared" si="78"/>
        <v/>
      </c>
      <c r="Y107" s="33" t="str">
        <f t="shared" si="79"/>
        <v/>
      </c>
    </row>
    <row r="108" spans="1:28" x14ac:dyDescent="0.2">
      <c r="A108" s="18">
        <v>97</v>
      </c>
      <c r="B108" s="114">
        <f>B104+B$3</f>
        <v>0.58333333333333337</v>
      </c>
      <c r="C108" s="18">
        <v>1</v>
      </c>
      <c r="D108" s="120" t="s">
        <v>383</v>
      </c>
      <c r="E108" s="27" t="str">
        <f>IFERROR(VLOOKUP(1,Gironi!A27:B32,2,FALSE),"1D")</f>
        <v>Idroscalo A</v>
      </c>
      <c r="F108" s="27" t="str">
        <f>IF(G93&lt;H93,F93,IF(G93&gt;H93,E93,"v "&amp;A93 ))</f>
        <v>UKS SET</v>
      </c>
      <c r="G108" s="27">
        <v>4</v>
      </c>
      <c r="H108" s="27">
        <v>1</v>
      </c>
      <c r="I108" s="119" t="s">
        <v>384</v>
      </c>
      <c r="J108" s="124" t="s">
        <v>385</v>
      </c>
      <c r="K108" s="115"/>
      <c r="M108" s="32" t="e">
        <f t="shared" ca="1" si="69"/>
        <v>#NAME?</v>
      </c>
      <c r="N108" s="33">
        <f t="shared" si="70"/>
        <v>1</v>
      </c>
      <c r="O108" s="33" t="e">
        <f t="shared" ca="1" si="71"/>
        <v>#NAME?</v>
      </c>
      <c r="P108" s="33">
        <f t="shared" si="72"/>
        <v>0</v>
      </c>
      <c r="Q108" s="33">
        <f t="shared" ref="Q108:R108" si="124">G108</f>
        <v>4</v>
      </c>
      <c r="R108" s="33">
        <f t="shared" si="124"/>
        <v>1</v>
      </c>
      <c r="T108" s="32" t="e">
        <f t="shared" ca="1" si="74"/>
        <v>#NAME?</v>
      </c>
      <c r="U108" s="33">
        <f t="shared" si="75"/>
        <v>0</v>
      </c>
      <c r="V108" s="33" t="e">
        <f t="shared" ca="1" si="76"/>
        <v>#NAME?</v>
      </c>
      <c r="W108" s="33">
        <f t="shared" si="77"/>
        <v>1</v>
      </c>
      <c r="X108" s="33">
        <f t="shared" si="78"/>
        <v>1</v>
      </c>
      <c r="Y108" s="33">
        <f t="shared" si="79"/>
        <v>4</v>
      </c>
    </row>
    <row r="109" spans="1:28" x14ac:dyDescent="0.2">
      <c r="A109" s="38">
        <v>98</v>
      </c>
      <c r="B109" s="39"/>
      <c r="C109" s="38">
        <v>2</v>
      </c>
      <c r="D109" s="121" t="s">
        <v>383</v>
      </c>
      <c r="E109" s="41" t="str">
        <f>IFERROR(VLOOKUP(2,Gironi!A27:B32,2,FALSE),"2D")</f>
        <v>Swiss Nat.Team</v>
      </c>
      <c r="F109" s="41" t="str">
        <f>IF(G92&lt;H92,F92,IF(G92&gt;H92,E92,"v "&amp;A92 ))</f>
        <v>C. EUR</v>
      </c>
      <c r="G109" s="41">
        <v>2</v>
      </c>
      <c r="H109" s="41">
        <v>1</v>
      </c>
      <c r="I109" s="41" t="str">
        <f>F117</f>
        <v>ArenzanoX</v>
      </c>
      <c r="J109" s="44" t="str">
        <f t="shared" ref="J109:J115" si="125">I109</f>
        <v>ArenzanoX</v>
      </c>
      <c r="K109" s="115"/>
      <c r="M109" s="32" t="e">
        <f t="shared" ca="1" si="69"/>
        <v>#NAME?</v>
      </c>
      <c r="N109" s="33">
        <f t="shared" si="70"/>
        <v>1</v>
      </c>
      <c r="O109" s="33" t="e">
        <f t="shared" ca="1" si="71"/>
        <v>#NAME?</v>
      </c>
      <c r="P109" s="33">
        <f t="shared" si="72"/>
        <v>0</v>
      </c>
      <c r="Q109" s="33">
        <f t="shared" ref="Q109:R109" si="126">G109</f>
        <v>2</v>
      </c>
      <c r="R109" s="33">
        <f t="shared" si="126"/>
        <v>1</v>
      </c>
      <c r="T109" s="32" t="e">
        <f t="shared" ca="1" si="74"/>
        <v>#NAME?</v>
      </c>
      <c r="U109" s="33">
        <f t="shared" si="75"/>
        <v>0</v>
      </c>
      <c r="V109" s="33" t="e">
        <f t="shared" ca="1" si="76"/>
        <v>#NAME?</v>
      </c>
      <c r="W109" s="33">
        <f t="shared" si="77"/>
        <v>1</v>
      </c>
      <c r="X109" s="33">
        <f t="shared" si="78"/>
        <v>1</v>
      </c>
      <c r="Y109" s="33">
        <f t="shared" si="79"/>
        <v>2</v>
      </c>
    </row>
    <row r="110" spans="1:28" x14ac:dyDescent="0.2">
      <c r="A110" s="38">
        <v>99</v>
      </c>
      <c r="B110" s="39"/>
      <c r="C110" s="38">
        <v>3</v>
      </c>
      <c r="D110" s="121"/>
      <c r="E110" s="41"/>
      <c r="F110" s="41"/>
      <c r="G110" s="41" t="s">
        <v>410</v>
      </c>
      <c r="H110" s="41" t="s">
        <v>410</v>
      </c>
      <c r="I110" s="41"/>
      <c r="J110" s="44">
        <f t="shared" si="125"/>
        <v>0</v>
      </c>
      <c r="K110" s="115"/>
      <c r="M110" s="32" t="e">
        <f t="shared" ca="1" si="69"/>
        <v>#NAME?</v>
      </c>
      <c r="N110" s="33">
        <f t="shared" si="70"/>
        <v>0</v>
      </c>
      <c r="O110" s="33" t="e">
        <f t="shared" ca="1" si="71"/>
        <v>#NAME?</v>
      </c>
      <c r="P110" s="33">
        <f t="shared" si="72"/>
        <v>0</v>
      </c>
      <c r="Q110" s="33" t="str">
        <f t="shared" ref="Q110:R110" si="127">G110</f>
        <v/>
      </c>
      <c r="R110" s="33" t="str">
        <f t="shared" si="127"/>
        <v/>
      </c>
      <c r="T110" s="32" t="e">
        <f t="shared" ca="1" si="74"/>
        <v>#NAME?</v>
      </c>
      <c r="U110" s="33">
        <f t="shared" si="75"/>
        <v>0</v>
      </c>
      <c r="V110" s="33" t="e">
        <f t="shared" ca="1" si="76"/>
        <v>#NAME?</v>
      </c>
      <c r="W110" s="33">
        <f t="shared" si="77"/>
        <v>0</v>
      </c>
      <c r="X110" s="33" t="str">
        <f t="shared" si="78"/>
        <v/>
      </c>
      <c r="Y110" s="33" t="str">
        <f t="shared" si="79"/>
        <v/>
      </c>
    </row>
    <row r="111" spans="1:28" x14ac:dyDescent="0.2">
      <c r="A111" s="47">
        <v>100</v>
      </c>
      <c r="B111" s="48"/>
      <c r="C111" s="49">
        <v>4</v>
      </c>
      <c r="D111" s="116" t="s">
        <v>32</v>
      </c>
      <c r="E111" s="116" t="str">
        <f>'Elenco Squadre'!H5</f>
        <v>Can. Mutina U14</v>
      </c>
      <c r="F111" s="116" t="str">
        <f>'Elenco Squadre'!H6</f>
        <v>Bologna U14</v>
      </c>
      <c r="G111" s="54">
        <v>4</v>
      </c>
      <c r="H111" s="54">
        <v>6</v>
      </c>
      <c r="I111" s="54" t="str">
        <f>E103</f>
        <v>Ancona U14</v>
      </c>
      <c r="J111" s="59" t="str">
        <f t="shared" si="125"/>
        <v>Ancona U14</v>
      </c>
      <c r="K111" s="115"/>
      <c r="M111" s="32" t="e">
        <f t="shared" ca="1" si="69"/>
        <v>#NAME?</v>
      </c>
      <c r="N111" s="33">
        <f t="shared" si="70"/>
        <v>0</v>
      </c>
      <c r="O111" s="33" t="e">
        <f t="shared" ca="1" si="71"/>
        <v>#NAME?</v>
      </c>
      <c r="P111" s="33">
        <f t="shared" si="72"/>
        <v>1</v>
      </c>
      <c r="Q111" s="33">
        <f t="shared" ref="Q111:R111" si="128">G111</f>
        <v>4</v>
      </c>
      <c r="R111" s="33">
        <f t="shared" si="128"/>
        <v>6</v>
      </c>
      <c r="T111" s="32" t="e">
        <f t="shared" ca="1" si="74"/>
        <v>#NAME?</v>
      </c>
      <c r="U111" s="33">
        <f t="shared" si="75"/>
        <v>1</v>
      </c>
      <c r="V111" s="33" t="e">
        <f t="shared" ca="1" si="76"/>
        <v>#NAME?</v>
      </c>
      <c r="W111" s="33">
        <f t="shared" si="77"/>
        <v>0</v>
      </c>
      <c r="X111" s="33">
        <f t="shared" si="78"/>
        <v>6</v>
      </c>
      <c r="Y111" s="33">
        <f t="shared" si="79"/>
        <v>4</v>
      </c>
    </row>
    <row r="112" spans="1:28" x14ac:dyDescent="0.2">
      <c r="A112" s="18">
        <v>101</v>
      </c>
      <c r="B112" s="114">
        <f>B108+B$3</f>
        <v>0.60416666666666674</v>
      </c>
      <c r="C112" s="18">
        <v>1</v>
      </c>
      <c r="D112" s="27" t="s">
        <v>386</v>
      </c>
      <c r="E112" s="27" t="str">
        <f>IF(G100&lt;H100,F100,IF(G100&gt;H100,E100,"v "&amp;A100 ))</f>
        <v>C.C.Firenze B</v>
      </c>
      <c r="F112" s="27" t="str">
        <f>IF(G101&lt;H101,F101,IF(G101&gt;H101,E101,"v "&amp;A101 ))</f>
        <v>Italy Ladies</v>
      </c>
      <c r="G112" s="27">
        <v>1</v>
      </c>
      <c r="H112" s="27">
        <v>4</v>
      </c>
      <c r="I112" s="27" t="str">
        <f>F102</f>
        <v>Bologna U21</v>
      </c>
      <c r="J112" s="30" t="str">
        <f t="shared" si="125"/>
        <v>Bologna U21</v>
      </c>
      <c r="K112" s="115"/>
      <c r="M112" s="32" t="e">
        <f t="shared" ca="1" si="69"/>
        <v>#NAME?</v>
      </c>
      <c r="N112" s="33">
        <f t="shared" si="70"/>
        <v>0</v>
      </c>
      <c r="O112" s="33" t="e">
        <f t="shared" ca="1" si="71"/>
        <v>#NAME?</v>
      </c>
      <c r="P112" s="33">
        <f t="shared" si="72"/>
        <v>1</v>
      </c>
      <c r="Q112" s="33">
        <f t="shared" ref="Q112:R112" si="129">G112</f>
        <v>1</v>
      </c>
      <c r="R112" s="33">
        <f t="shared" si="129"/>
        <v>4</v>
      </c>
      <c r="T112" s="32" t="e">
        <f t="shared" ca="1" si="74"/>
        <v>#NAME?</v>
      </c>
      <c r="U112" s="33">
        <f t="shared" si="75"/>
        <v>1</v>
      </c>
      <c r="V112" s="33" t="e">
        <f t="shared" ca="1" si="76"/>
        <v>#NAME?</v>
      </c>
      <c r="W112" s="33">
        <f t="shared" si="77"/>
        <v>0</v>
      </c>
      <c r="X112" s="33">
        <f t="shared" si="78"/>
        <v>4</v>
      </c>
      <c r="Y112" s="33">
        <f t="shared" si="79"/>
        <v>1</v>
      </c>
      <c r="AB112" s="19"/>
    </row>
    <row r="113" spans="1:28" x14ac:dyDescent="0.2">
      <c r="A113" s="38">
        <v>102</v>
      </c>
      <c r="B113" s="39"/>
      <c r="C113" s="38">
        <v>2</v>
      </c>
      <c r="D113" s="41" t="s">
        <v>387</v>
      </c>
      <c r="E113" s="41" t="str">
        <f>IF(G100&gt;H100,F100,IF(G100&lt;H100,E100,"p "&amp;A100 ))</f>
        <v>K.C. Arenzano</v>
      </c>
      <c r="F113" s="41" t="str">
        <f>IF(G101&gt;H101,F101,IF(G101&lt;H101,E101,"p "&amp;A101 ))</f>
        <v>C.Rovigo</v>
      </c>
      <c r="G113" s="41">
        <v>2</v>
      </c>
      <c r="H113" s="41">
        <v>5</v>
      </c>
      <c r="I113" s="41" t="str">
        <f>E104</f>
        <v>C.C.Firenze A</v>
      </c>
      <c r="J113" s="44" t="str">
        <f t="shared" si="125"/>
        <v>C.C.Firenze A</v>
      </c>
      <c r="K113" s="115"/>
      <c r="M113" s="32" t="e">
        <f t="shared" ca="1" si="69"/>
        <v>#NAME?</v>
      </c>
      <c r="N113" s="33">
        <f t="shared" si="70"/>
        <v>0</v>
      </c>
      <c r="O113" s="33" t="e">
        <f t="shared" ca="1" si="71"/>
        <v>#NAME?</v>
      </c>
      <c r="P113" s="33">
        <f t="shared" si="72"/>
        <v>1</v>
      </c>
      <c r="Q113" s="33">
        <f t="shared" ref="Q113:R113" si="130">G113</f>
        <v>2</v>
      </c>
      <c r="R113" s="33">
        <f t="shared" si="130"/>
        <v>5</v>
      </c>
      <c r="T113" s="32" t="e">
        <f t="shared" ca="1" si="74"/>
        <v>#NAME?</v>
      </c>
      <c r="U113" s="33">
        <f t="shared" si="75"/>
        <v>1</v>
      </c>
      <c r="V113" s="33" t="e">
        <f t="shared" ca="1" si="76"/>
        <v>#NAME?</v>
      </c>
      <c r="W113" s="33">
        <f t="shared" si="77"/>
        <v>0</v>
      </c>
      <c r="X113" s="33">
        <f t="shared" si="78"/>
        <v>5</v>
      </c>
      <c r="Y113" s="33">
        <f t="shared" si="79"/>
        <v>2</v>
      </c>
      <c r="AB113" s="19"/>
    </row>
    <row r="114" spans="1:28" x14ac:dyDescent="0.2">
      <c r="A114" s="38">
        <v>103</v>
      </c>
      <c r="B114" s="39"/>
      <c r="C114" s="38">
        <v>3</v>
      </c>
      <c r="D114" s="41" t="s">
        <v>389</v>
      </c>
      <c r="E114" s="41" t="str">
        <f>IF(G99&lt;H99,F99,IF(G99&gt;H99,E99,"v "&amp;A99 ))</f>
        <v>Poland Ladies</v>
      </c>
      <c r="F114" s="41" t="str">
        <f>IF(G98&lt;H98,F98,IF(G98&gt;H98,E98,"v "&amp;A98 ))</f>
        <v>Swiss Ladies</v>
      </c>
      <c r="G114" s="41">
        <v>2</v>
      </c>
      <c r="H114" s="41">
        <v>1</v>
      </c>
      <c r="I114" s="41" t="str">
        <f>E102</f>
        <v>Nutrie Assassine</v>
      </c>
      <c r="J114" s="44" t="str">
        <f t="shared" si="125"/>
        <v>Nutrie Assassine</v>
      </c>
      <c r="K114" s="14"/>
      <c r="M114" s="32" t="e">
        <f t="shared" ca="1" si="69"/>
        <v>#NAME?</v>
      </c>
      <c r="N114" s="33">
        <f t="shared" si="70"/>
        <v>1</v>
      </c>
      <c r="O114" s="33" t="e">
        <f t="shared" ca="1" si="71"/>
        <v>#NAME?</v>
      </c>
      <c r="P114" s="33">
        <f t="shared" si="72"/>
        <v>0</v>
      </c>
      <c r="Q114" s="33">
        <f t="shared" ref="Q114:R114" si="131">G114</f>
        <v>2</v>
      </c>
      <c r="R114" s="33">
        <f t="shared" si="131"/>
        <v>1</v>
      </c>
      <c r="T114" s="32" t="e">
        <f t="shared" ca="1" si="74"/>
        <v>#NAME?</v>
      </c>
      <c r="U114" s="33">
        <f t="shared" si="75"/>
        <v>0</v>
      </c>
      <c r="V114" s="33" t="e">
        <f t="shared" ca="1" si="76"/>
        <v>#NAME?</v>
      </c>
      <c r="W114" s="33">
        <f t="shared" si="77"/>
        <v>1</v>
      </c>
      <c r="X114" s="33">
        <f t="shared" si="78"/>
        <v>1</v>
      </c>
      <c r="Y114" s="33">
        <f t="shared" si="79"/>
        <v>2</v>
      </c>
    </row>
    <row r="115" spans="1:28" x14ac:dyDescent="0.2">
      <c r="A115" s="47">
        <v>104</v>
      </c>
      <c r="B115" s="48"/>
      <c r="C115" s="49">
        <v>4</v>
      </c>
      <c r="D115" s="54"/>
      <c r="E115" s="54"/>
      <c r="F115" s="54"/>
      <c r="G115" s="54" t="s">
        <v>410</v>
      </c>
      <c r="H115" s="54" t="s">
        <v>410</v>
      </c>
      <c r="I115" s="54"/>
      <c r="J115" s="59">
        <f t="shared" si="125"/>
        <v>0</v>
      </c>
      <c r="K115" s="115"/>
      <c r="M115" s="32" t="e">
        <f t="shared" ca="1" si="69"/>
        <v>#NAME?</v>
      </c>
      <c r="N115" s="33">
        <f t="shared" si="70"/>
        <v>0</v>
      </c>
      <c r="O115" s="33" t="e">
        <f t="shared" ca="1" si="71"/>
        <v>#NAME?</v>
      </c>
      <c r="P115" s="33">
        <f t="shared" si="72"/>
        <v>0</v>
      </c>
      <c r="Q115" s="33" t="str">
        <f t="shared" ref="Q115:R115" si="132">G115</f>
        <v/>
      </c>
      <c r="R115" s="33" t="str">
        <f t="shared" si="132"/>
        <v/>
      </c>
      <c r="T115" s="32" t="e">
        <f t="shared" ca="1" si="74"/>
        <v>#NAME?</v>
      </c>
      <c r="U115" s="33">
        <f t="shared" si="75"/>
        <v>0</v>
      </c>
      <c r="V115" s="33" t="e">
        <f t="shared" ca="1" si="76"/>
        <v>#NAME?</v>
      </c>
      <c r="W115" s="33">
        <f t="shared" si="77"/>
        <v>0</v>
      </c>
      <c r="X115" s="33" t="str">
        <f t="shared" si="78"/>
        <v/>
      </c>
      <c r="Y115" s="33" t="str">
        <f t="shared" si="79"/>
        <v/>
      </c>
    </row>
    <row r="116" spans="1:28" x14ac:dyDescent="0.2">
      <c r="A116" s="18">
        <v>105</v>
      </c>
      <c r="B116" s="114">
        <f>B112+B$3</f>
        <v>0.62500000000000011</v>
      </c>
      <c r="C116" s="18">
        <v>1</v>
      </c>
      <c r="D116" s="27"/>
      <c r="E116" s="27"/>
      <c r="F116" s="27"/>
      <c r="G116" s="27"/>
      <c r="H116" s="27" t="s">
        <v>410</v>
      </c>
      <c r="I116" s="27"/>
      <c r="J116" s="30"/>
      <c r="K116" s="115"/>
      <c r="M116" s="32" t="e">
        <f t="shared" ca="1" si="69"/>
        <v>#NAME?</v>
      </c>
      <c r="N116" s="33">
        <f t="shared" si="70"/>
        <v>0</v>
      </c>
      <c r="O116" s="33" t="e">
        <f t="shared" ca="1" si="71"/>
        <v>#NAME?</v>
      </c>
      <c r="P116" s="33">
        <f t="shared" si="72"/>
        <v>0</v>
      </c>
      <c r="Q116" s="33">
        <f t="shared" ref="Q116:R116" si="133">G116</f>
        <v>0</v>
      </c>
      <c r="R116" s="33" t="str">
        <f t="shared" si="133"/>
        <v/>
      </c>
      <c r="T116" s="32" t="e">
        <f t="shared" ca="1" si="74"/>
        <v>#NAME?</v>
      </c>
      <c r="U116" s="33">
        <f t="shared" si="75"/>
        <v>1</v>
      </c>
      <c r="V116" s="33" t="e">
        <f t="shared" ca="1" si="76"/>
        <v>#NAME?</v>
      </c>
      <c r="W116" s="33">
        <f t="shared" si="77"/>
        <v>0</v>
      </c>
      <c r="X116" s="33" t="str">
        <f t="shared" si="78"/>
        <v/>
      </c>
      <c r="Y116" s="33">
        <f t="shared" si="79"/>
        <v>0</v>
      </c>
    </row>
    <row r="117" spans="1:28" x14ac:dyDescent="0.2">
      <c r="A117" s="38">
        <v>106</v>
      </c>
      <c r="B117" s="39"/>
      <c r="C117" s="38">
        <v>2</v>
      </c>
      <c r="D117" s="41" t="s">
        <v>390</v>
      </c>
      <c r="E117" s="41" t="str">
        <f>IF(G92&gt;H92,F92,IF(G92&lt;H92,E92,"p "&amp;A92 ))</f>
        <v>Can. Mutina</v>
      </c>
      <c r="F117" s="41" t="str">
        <f>IF(G93&gt;H93,F93,IF(G93&lt;H93,E93,"p "&amp;A93 ))</f>
        <v>ArenzanoX</v>
      </c>
      <c r="G117" s="41" t="s">
        <v>410</v>
      </c>
      <c r="H117" s="41" t="s">
        <v>410</v>
      </c>
      <c r="I117" s="41" t="str">
        <f>E104</f>
        <v>C.C.Firenze A</v>
      </c>
      <c r="J117" s="44" t="str">
        <f t="shared" ref="J117:J119" si="134">I117</f>
        <v>C.C.Firenze A</v>
      </c>
      <c r="K117" s="115"/>
      <c r="M117" s="32" t="e">
        <f t="shared" ca="1" si="69"/>
        <v>#NAME?</v>
      </c>
      <c r="N117" s="33">
        <f t="shared" si="70"/>
        <v>0</v>
      </c>
      <c r="O117" s="33" t="e">
        <f t="shared" ca="1" si="71"/>
        <v>#NAME?</v>
      </c>
      <c r="P117" s="33">
        <f t="shared" si="72"/>
        <v>0</v>
      </c>
      <c r="Q117" s="33" t="str">
        <f t="shared" ref="Q117:R117" si="135">G117</f>
        <v/>
      </c>
      <c r="R117" s="33" t="str">
        <f t="shared" si="135"/>
        <v/>
      </c>
      <c r="T117" s="32" t="e">
        <f t="shared" ca="1" si="74"/>
        <v>#NAME?</v>
      </c>
      <c r="U117" s="33">
        <f t="shared" si="75"/>
        <v>0</v>
      </c>
      <c r="V117" s="33" t="e">
        <f t="shared" ca="1" si="76"/>
        <v>#NAME?</v>
      </c>
      <c r="W117" s="33">
        <f t="shared" si="77"/>
        <v>0</v>
      </c>
      <c r="X117" s="33" t="str">
        <f t="shared" si="78"/>
        <v/>
      </c>
      <c r="Y117" s="33" t="str">
        <f t="shared" si="79"/>
        <v/>
      </c>
    </row>
    <row r="118" spans="1:28" x14ac:dyDescent="0.2">
      <c r="A118" s="38">
        <v>107</v>
      </c>
      <c r="B118" s="39"/>
      <c r="C118" s="38">
        <v>3</v>
      </c>
      <c r="D118" s="92" t="s">
        <v>391</v>
      </c>
      <c r="E118" s="41" t="str">
        <f>IF(G108&gt;H108,F108,IF(G108&lt;H108,E108,"p "&amp;A108 ))</f>
        <v>UKS SET</v>
      </c>
      <c r="F118" s="41" t="str">
        <f>IF(G109&gt;H109,F109,IF(G109&lt;H109,E109,"p "&amp;A109 ))</f>
        <v>C. EUR</v>
      </c>
      <c r="G118" s="41">
        <v>5</v>
      </c>
      <c r="H118" s="41">
        <v>6</v>
      </c>
      <c r="I118" s="41" t="str">
        <f>F104</f>
        <v>G.C. Polesine</v>
      </c>
      <c r="J118" s="44" t="str">
        <f t="shared" si="134"/>
        <v>G.C. Polesine</v>
      </c>
      <c r="K118" s="115"/>
      <c r="M118" s="32" t="e">
        <f t="shared" ca="1" si="69"/>
        <v>#NAME?</v>
      </c>
      <c r="N118" s="33">
        <f t="shared" si="70"/>
        <v>0</v>
      </c>
      <c r="O118" s="33" t="e">
        <f t="shared" ca="1" si="71"/>
        <v>#NAME?</v>
      </c>
      <c r="P118" s="33">
        <f t="shared" si="72"/>
        <v>1</v>
      </c>
      <c r="Q118" s="33">
        <f t="shared" ref="Q118:R118" si="136">G118</f>
        <v>5</v>
      </c>
      <c r="R118" s="33">
        <f t="shared" si="136"/>
        <v>6</v>
      </c>
      <c r="T118" s="32" t="e">
        <f t="shared" ca="1" si="74"/>
        <v>#NAME?</v>
      </c>
      <c r="U118" s="33">
        <f t="shared" si="75"/>
        <v>1</v>
      </c>
      <c r="V118" s="33" t="e">
        <f t="shared" ca="1" si="76"/>
        <v>#NAME?</v>
      </c>
      <c r="W118" s="33">
        <f t="shared" si="77"/>
        <v>0</v>
      </c>
      <c r="X118" s="33">
        <f t="shared" si="78"/>
        <v>6</v>
      </c>
      <c r="Y118" s="33">
        <f t="shared" si="79"/>
        <v>5</v>
      </c>
    </row>
    <row r="119" spans="1:28" x14ac:dyDescent="0.2">
      <c r="A119" s="47">
        <v>108</v>
      </c>
      <c r="B119" s="48"/>
      <c r="C119" s="49">
        <v>4</v>
      </c>
      <c r="D119" s="116" t="s">
        <v>32</v>
      </c>
      <c r="E119" s="116" t="str">
        <f>'Elenco Squadre'!H7</f>
        <v>Ancona U14</v>
      </c>
      <c r="F119" s="116" t="str">
        <f>'Elenco Squadre'!H6</f>
        <v>Bologna U14</v>
      </c>
      <c r="G119" s="54">
        <v>7</v>
      </c>
      <c r="H119" s="54">
        <v>3</v>
      </c>
      <c r="I119" s="54" t="str">
        <f>E111</f>
        <v>Can. Mutina U14</v>
      </c>
      <c r="J119" s="59" t="str">
        <f t="shared" si="134"/>
        <v>Can. Mutina U14</v>
      </c>
      <c r="K119" s="115"/>
      <c r="M119" s="32" t="e">
        <f t="shared" ca="1" si="69"/>
        <v>#NAME?</v>
      </c>
      <c r="N119" s="33">
        <f t="shared" si="70"/>
        <v>1</v>
      </c>
      <c r="O119" s="33" t="e">
        <f t="shared" ca="1" si="71"/>
        <v>#NAME?</v>
      </c>
      <c r="P119" s="33">
        <f t="shared" si="72"/>
        <v>0</v>
      </c>
      <c r="Q119" s="33">
        <f t="shared" ref="Q119:R119" si="137">G119</f>
        <v>7</v>
      </c>
      <c r="R119" s="33">
        <f t="shared" si="137"/>
        <v>3</v>
      </c>
      <c r="T119" s="32" t="e">
        <f t="shared" ca="1" si="74"/>
        <v>#NAME?</v>
      </c>
      <c r="U119" s="33">
        <f t="shared" si="75"/>
        <v>0</v>
      </c>
      <c r="V119" s="33" t="e">
        <f t="shared" ca="1" si="76"/>
        <v>#NAME?</v>
      </c>
      <c r="W119" s="33">
        <f t="shared" si="77"/>
        <v>1</v>
      </c>
      <c r="X119" s="33">
        <f t="shared" si="78"/>
        <v>3</v>
      </c>
      <c r="Y119" s="33">
        <f t="shared" si="79"/>
        <v>7</v>
      </c>
    </row>
    <row r="120" spans="1:28" x14ac:dyDescent="0.2">
      <c r="A120" s="126">
        <v>109</v>
      </c>
      <c r="B120" s="20">
        <f>B116+B$3</f>
        <v>0.64583333333333348</v>
      </c>
      <c r="C120" s="127">
        <v>1</v>
      </c>
      <c r="D120" s="128" t="s">
        <v>392</v>
      </c>
      <c r="E120" s="129" t="str">
        <f>IF(G108&lt;H108,F108,IF(G108&gt;H108,E108,"v "&amp;A108 ))</f>
        <v>Idroscalo A</v>
      </c>
      <c r="F120" s="129" t="str">
        <f>IF(G109&lt;H109,F109,IF(G109&gt;H109,E109,"v "&amp;A109 ))</f>
        <v>Swiss Nat.Team</v>
      </c>
      <c r="G120" s="130" t="s">
        <v>410</v>
      </c>
      <c r="H120" s="130" t="s">
        <v>410</v>
      </c>
      <c r="I120" s="129" t="s">
        <v>394</v>
      </c>
      <c r="J120" s="131"/>
      <c r="K120" s="115"/>
      <c r="M120" s="32" t="e">
        <f t="shared" ca="1" si="69"/>
        <v>#NAME?</v>
      </c>
      <c r="N120" s="33">
        <f t="shared" si="70"/>
        <v>0</v>
      </c>
      <c r="O120" s="33" t="e">
        <f t="shared" ca="1" si="71"/>
        <v>#NAME?</v>
      </c>
      <c r="P120" s="33">
        <f t="shared" si="72"/>
        <v>0</v>
      </c>
      <c r="Q120" s="33" t="str">
        <f t="shared" ref="Q120:R120" si="138">G120</f>
        <v/>
      </c>
      <c r="R120" s="33" t="str">
        <f t="shared" si="138"/>
        <v/>
      </c>
      <c r="T120" s="32" t="e">
        <f t="shared" ca="1" si="74"/>
        <v>#NAME?</v>
      </c>
      <c r="U120" s="33">
        <f t="shared" si="75"/>
        <v>0</v>
      </c>
      <c r="V120" s="33" t="e">
        <f t="shared" ca="1" si="76"/>
        <v>#NAME?</v>
      </c>
      <c r="W120" s="33">
        <f t="shared" si="77"/>
        <v>0</v>
      </c>
      <c r="X120" s="33" t="str">
        <f t="shared" si="78"/>
        <v/>
      </c>
      <c r="Y120" s="33" t="str">
        <f t="shared" si="79"/>
        <v/>
      </c>
    </row>
    <row r="121" spans="1:28" x14ac:dyDescent="0.2">
      <c r="A121" s="108"/>
      <c r="B121" s="55"/>
      <c r="C121" s="108"/>
      <c r="D121" s="55"/>
      <c r="G121" s="55"/>
      <c r="H121" s="55"/>
      <c r="I121" s="55"/>
      <c r="J121" s="55"/>
    </row>
    <row r="122" spans="1:28" x14ac:dyDescent="0.2">
      <c r="A122" s="2"/>
      <c r="C122" s="2"/>
    </row>
    <row r="123" spans="1:28" x14ac:dyDescent="0.2">
      <c r="A123" s="2"/>
      <c r="C123" s="2"/>
    </row>
    <row r="124" spans="1:28" x14ac:dyDescent="0.2">
      <c r="A124" s="2"/>
      <c r="C124" s="2"/>
    </row>
    <row r="125" spans="1:28" x14ac:dyDescent="0.2">
      <c r="A125" s="2"/>
      <c r="C125" s="2"/>
    </row>
    <row r="126" spans="1:28" x14ac:dyDescent="0.2">
      <c r="A126" s="2"/>
      <c r="C126" s="2"/>
    </row>
    <row r="127" spans="1:28" x14ac:dyDescent="0.2">
      <c r="A127" s="2"/>
      <c r="C127" s="2"/>
    </row>
    <row r="128" spans="1:28" x14ac:dyDescent="0.2">
      <c r="A128" s="2"/>
      <c r="C128" s="2"/>
    </row>
    <row r="129" spans="1:3" x14ac:dyDescent="0.2">
      <c r="A129" s="2"/>
      <c r="C129" s="2"/>
    </row>
    <row r="130" spans="1:3" x14ac:dyDescent="0.2">
      <c r="A130" s="2"/>
      <c r="C130" s="2"/>
    </row>
    <row r="131" spans="1:3" x14ac:dyDescent="0.2">
      <c r="A131" s="2"/>
      <c r="C131" s="2"/>
    </row>
    <row r="132" spans="1:3" x14ac:dyDescent="0.2">
      <c r="A132" s="2"/>
      <c r="C132" s="2"/>
    </row>
    <row r="133" spans="1:3" x14ac:dyDescent="0.2">
      <c r="A133" s="2"/>
      <c r="C133" s="2"/>
    </row>
    <row r="134" spans="1:3" x14ac:dyDescent="0.2">
      <c r="A134" s="2"/>
      <c r="C134" s="2"/>
    </row>
    <row r="135" spans="1:3" x14ac:dyDescent="0.2">
      <c r="A135" s="2"/>
      <c r="C135" s="2"/>
    </row>
    <row r="136" spans="1:3" x14ac:dyDescent="0.2">
      <c r="A136" s="2"/>
      <c r="C136" s="2"/>
    </row>
    <row r="137" spans="1:3" x14ac:dyDescent="0.2">
      <c r="A137" s="2"/>
      <c r="C137" s="2"/>
    </row>
    <row r="138" spans="1:3" x14ac:dyDescent="0.2">
      <c r="A138" s="2"/>
      <c r="C138" s="2"/>
    </row>
    <row r="139" spans="1:3" x14ac:dyDescent="0.2">
      <c r="A139" s="2"/>
      <c r="C139" s="2"/>
    </row>
    <row r="140" spans="1:3" x14ac:dyDescent="0.2">
      <c r="A140" s="2"/>
      <c r="C140" s="2"/>
    </row>
    <row r="141" spans="1:3" x14ac:dyDescent="0.2">
      <c r="A141" s="2"/>
      <c r="C141" s="2"/>
    </row>
    <row r="142" spans="1:3" x14ac:dyDescent="0.2">
      <c r="A142" s="2"/>
      <c r="C142" s="2"/>
    </row>
    <row r="143" spans="1:3" x14ac:dyDescent="0.2">
      <c r="A143" s="2"/>
      <c r="C143" s="2"/>
    </row>
    <row r="144" spans="1:3" x14ac:dyDescent="0.2">
      <c r="A144" s="2"/>
      <c r="C144" s="2"/>
    </row>
  </sheetData>
  <mergeCells count="8">
    <mergeCell ref="G67:H67"/>
    <mergeCell ref="A2:J2"/>
    <mergeCell ref="B64:J64"/>
    <mergeCell ref="A1:J1"/>
    <mergeCell ref="A4:J4"/>
    <mergeCell ref="G5:H5"/>
    <mergeCell ref="B63:J63"/>
    <mergeCell ref="B66:J66"/>
  </mergeCells>
  <hyperlinks>
    <hyperlink ref="A2" r:id="rId1"/>
    <hyperlink ref="B64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workbookViewId="0"/>
  </sheetViews>
  <sheetFormatPr defaultColWidth="14.42578125" defaultRowHeight="12.75" customHeight="1" x14ac:dyDescent="0.2"/>
  <cols>
    <col min="1" max="1" width="5.28515625" customWidth="1"/>
    <col min="2" max="2" width="18" customWidth="1"/>
    <col min="3" max="5" width="7.140625" customWidth="1"/>
    <col min="6" max="8" width="8.85546875" customWidth="1"/>
    <col min="9" max="9" width="8.42578125" customWidth="1"/>
    <col min="10" max="10" width="6.140625" customWidth="1"/>
    <col min="11" max="11" width="17.28515625" customWidth="1"/>
    <col min="12" max="14" width="7.42578125" customWidth="1"/>
    <col min="15" max="17" width="8.85546875" customWidth="1"/>
    <col min="18" max="18" width="8.28515625" customWidth="1"/>
    <col min="19" max="20" width="17.28515625" customWidth="1"/>
  </cols>
  <sheetData>
    <row r="1" spans="1:18" ht="13.5" x14ac:dyDescent="0.25">
      <c r="A1" s="157" t="s">
        <v>1</v>
      </c>
      <c r="B1" s="148"/>
      <c r="C1" s="148"/>
      <c r="D1" s="148"/>
      <c r="E1" s="148"/>
      <c r="F1" s="148"/>
      <c r="G1" s="148"/>
      <c r="H1" s="148"/>
      <c r="I1" s="1"/>
      <c r="J1" s="157" t="s">
        <v>3</v>
      </c>
      <c r="K1" s="148"/>
      <c r="L1" s="148"/>
      <c r="M1" s="148"/>
      <c r="N1" s="148"/>
      <c r="O1" s="148"/>
      <c r="P1" s="148"/>
      <c r="Q1" s="148"/>
    </row>
    <row r="2" spans="1:18" x14ac:dyDescent="0.2">
      <c r="I2" s="1"/>
      <c r="K2" s="3"/>
      <c r="L2" s="3"/>
      <c r="M2" s="3"/>
      <c r="N2" s="3"/>
      <c r="O2" s="3"/>
      <c r="P2" s="3"/>
    </row>
    <row r="3" spans="1:18" ht="13.5" x14ac:dyDescent="0.25">
      <c r="A3" s="3"/>
      <c r="B3" s="158" t="s">
        <v>4</v>
      </c>
      <c r="C3" s="154"/>
      <c r="D3" s="154"/>
      <c r="E3" s="154"/>
      <c r="F3" s="154"/>
      <c r="G3" s="154"/>
      <c r="H3" s="3"/>
      <c r="I3" s="1"/>
      <c r="J3" s="6"/>
      <c r="K3" s="159" t="s">
        <v>5</v>
      </c>
      <c r="L3" s="160"/>
      <c r="M3" s="160"/>
      <c r="N3" s="160"/>
      <c r="O3" s="160"/>
      <c r="P3" s="160"/>
      <c r="Q3" s="3"/>
    </row>
    <row r="4" spans="1:18" x14ac:dyDescent="0.2">
      <c r="A4" s="10" t="s">
        <v>8</v>
      </c>
      <c r="B4" s="10" t="s">
        <v>10</v>
      </c>
      <c r="C4" s="10" t="s">
        <v>11</v>
      </c>
      <c r="D4" s="10" t="s">
        <v>12</v>
      </c>
      <c r="E4" s="10" t="s">
        <v>13</v>
      </c>
      <c r="F4" s="10" t="s">
        <v>14</v>
      </c>
      <c r="G4" s="10" t="s">
        <v>15</v>
      </c>
      <c r="H4" s="10" t="s">
        <v>16</v>
      </c>
      <c r="I4" s="12"/>
      <c r="J4" s="10" t="s">
        <v>8</v>
      </c>
      <c r="K4" s="10" t="s">
        <v>20</v>
      </c>
      <c r="L4" s="10" t="s">
        <v>11</v>
      </c>
      <c r="M4" s="10" t="s">
        <v>12</v>
      </c>
      <c r="N4" s="10" t="s">
        <v>13</v>
      </c>
      <c r="O4" s="10" t="s">
        <v>14</v>
      </c>
      <c r="P4" s="10" t="s">
        <v>15</v>
      </c>
      <c r="Q4" s="10" t="s">
        <v>16</v>
      </c>
      <c r="R4" s="14"/>
    </row>
    <row r="5" spans="1:18" x14ac:dyDescent="0.2">
      <c r="A5" s="16">
        <v>1</v>
      </c>
      <c r="B5" s="21" t="str">
        <f>'Elenco Squadre'!B5</f>
        <v>Swiss Nat.Team</v>
      </c>
      <c r="C5" s="25">
        <f ca="1">SUMIF(Calendario!$M:$M,$I5,Calendario!N:N)+SUMIF(Calendario!$T:$T,$I5,Calendario!U:U)</f>
        <v>83</v>
      </c>
      <c r="D5" s="25" t="e">
        <f ca="1">SUMIF(Calendario!$M:$M,$I5,Calendario!O:O)+SUMIF(Calendario!$T:$T,$I5,Calendario!V:V)</f>
        <v>#NAME?</v>
      </c>
      <c r="E5" s="25">
        <f ca="1">SUMIF(Calendario!$M:$M,$I5,Calendario!P:P)+SUMIF(Calendario!$T:$T,$I5,Calendario!W:W)</f>
        <v>82</v>
      </c>
      <c r="F5" s="25">
        <f ca="1">SUMIF(Calendario!$M:$M,$I5,Calendario!Q:Q)+SUMIF(Calendario!$T:$T,$I5,Calendario!X:X)</f>
        <v>708</v>
      </c>
      <c r="G5" s="25">
        <f ca="1">SUMIF(Calendario!$M:$M,$I5,Calendario!R:R)+SUMIF(Calendario!$T:$T,$I5,Calendario!Y:Y)</f>
        <v>708</v>
      </c>
      <c r="H5" s="25" t="e">
        <f t="shared" ref="H5:H8" ca="1" si="0">C5*3+D5*1+(F5-G5)/100+0.5</f>
        <v>#NAME?</v>
      </c>
      <c r="I5" s="29" t="e">
        <f ca="1">CONCAT(B4,B5)</f>
        <v>#NAME?</v>
      </c>
      <c r="J5" s="16">
        <v>3</v>
      </c>
      <c r="K5" s="21" t="str">
        <f>'Elenco Squadre'!E5</f>
        <v>Swiss U21 B</v>
      </c>
      <c r="L5" s="25">
        <f ca="1">SUMIF(Calendario!$M:$M,$R5,Calendario!N:N)+SUMIF(Calendario!$T:$T,$R5,Calendario!U:U)</f>
        <v>83</v>
      </c>
      <c r="M5" s="25" t="e">
        <f ca="1">SUMIF(Calendario!$M:$M,$R5,Calendario!O:O)+SUMIF(Calendario!$T:$T,$R5,Calendario!V:V)</f>
        <v>#NAME?</v>
      </c>
      <c r="N5" s="25">
        <f ca="1">SUMIF(Calendario!$M:$M,$R5,Calendario!P:P)+SUMIF(Calendario!$T:$T,$R5,Calendario!W:W)</f>
        <v>82</v>
      </c>
      <c r="O5" s="25">
        <f ca="1">SUMIF(Calendario!$M:$M,$R5,Calendario!Q:Q)+SUMIF(Calendario!$T:$T,$R5,Calendario!X:X)</f>
        <v>708</v>
      </c>
      <c r="P5" s="25">
        <f ca="1">SUMIF(Calendario!$M:$M,$R5,Calendario!R:R)+SUMIF(Calendario!$T:$T,$R5,Calendario!Y:Y)</f>
        <v>708</v>
      </c>
      <c r="Q5" s="25" t="e">
        <f t="shared" ref="Q5:Q8" ca="1" si="1">L5*3+M5*1+(O5-P5)/100+0.5</f>
        <v>#NAME?</v>
      </c>
      <c r="R5" s="34" t="e">
        <f ca="1">CONCAT(K4,K5)</f>
        <v>#NAME?</v>
      </c>
    </row>
    <row r="6" spans="1:18" x14ac:dyDescent="0.2">
      <c r="A6" s="16">
        <v>2</v>
      </c>
      <c r="B6" s="21" t="str">
        <f>'Elenco Squadre'!B10</f>
        <v>Idroscalo A</v>
      </c>
      <c r="C6" s="25">
        <f ca="1">SUMIF(Calendario!$M:$M,$I6,Calendario!N:N)+SUMIF(Calendario!$T:$T,$I6,Calendario!U:U)</f>
        <v>83</v>
      </c>
      <c r="D6" s="25" t="e">
        <f ca="1">SUMIF(Calendario!$M:$M,$I6,Calendario!O:O)+SUMIF(Calendario!$T:$T,$I6,Calendario!V:V)</f>
        <v>#NAME?</v>
      </c>
      <c r="E6" s="25">
        <f ca="1">SUMIF(Calendario!$M:$M,$I6,Calendario!P:P)+SUMIF(Calendario!$T:$T,$I6,Calendario!W:W)</f>
        <v>82</v>
      </c>
      <c r="F6" s="25">
        <f ca="1">SUMIF(Calendario!$M:$M,$I6,Calendario!Q:Q)+SUMIF(Calendario!$T:$T,$I6,Calendario!X:X)</f>
        <v>708</v>
      </c>
      <c r="G6" s="25">
        <f ca="1">SUMIF(Calendario!$M:$M,$I6,Calendario!R:R)+SUMIF(Calendario!$T:$T,$I6,Calendario!Y:Y)</f>
        <v>708</v>
      </c>
      <c r="H6" s="25" t="e">
        <f t="shared" ca="1" si="0"/>
        <v>#NAME?</v>
      </c>
      <c r="I6" s="29" t="e">
        <f ca="1">CONCAT(B4,B6)</f>
        <v>#NAME?</v>
      </c>
      <c r="J6" s="16">
        <v>1</v>
      </c>
      <c r="K6" s="21" t="str">
        <f>'Elenco Squadre'!E10</f>
        <v>Italy Ladies</v>
      </c>
      <c r="L6" s="25">
        <f ca="1">SUMIF(Calendario!$M:$M,$R6,Calendario!N:N)+SUMIF(Calendario!$T:$T,$R6,Calendario!U:U)</f>
        <v>83</v>
      </c>
      <c r="M6" s="25" t="e">
        <f ca="1">SUMIF(Calendario!$M:$M,$R6,Calendario!O:O)+SUMIF(Calendario!$T:$T,$R6,Calendario!V:V)</f>
        <v>#NAME?</v>
      </c>
      <c r="N6" s="25">
        <f ca="1">SUMIF(Calendario!$M:$M,$R6,Calendario!P:P)+SUMIF(Calendario!$T:$T,$R6,Calendario!W:W)</f>
        <v>82</v>
      </c>
      <c r="O6" s="25">
        <f ca="1">SUMIF(Calendario!$M:$M,$R6,Calendario!Q:Q)+SUMIF(Calendario!$T:$T,$R6,Calendario!X:X)</f>
        <v>708</v>
      </c>
      <c r="P6" s="25">
        <f ca="1">SUMIF(Calendario!$M:$M,$R6,Calendario!R:R)+SUMIF(Calendario!$T:$T,$R6,Calendario!Y:Y)</f>
        <v>708</v>
      </c>
      <c r="Q6" s="25" t="e">
        <f t="shared" ca="1" si="1"/>
        <v>#NAME?</v>
      </c>
      <c r="R6" s="34" t="e">
        <f ca="1">CONCAT(K4,K6)</f>
        <v>#NAME?</v>
      </c>
    </row>
    <row r="7" spans="1:18" x14ac:dyDescent="0.2">
      <c r="A7" s="16">
        <v>3</v>
      </c>
      <c r="B7" s="21" t="str">
        <f>'Elenco Squadre'!B11</f>
        <v>G.C. Polesine</v>
      </c>
      <c r="C7" s="25">
        <f ca="1">SUMIF(Calendario!$M:$M,$I7,Calendario!N:N)+SUMIF(Calendario!$T:$T,$I7,Calendario!U:U)</f>
        <v>83</v>
      </c>
      <c r="D7" s="25" t="e">
        <f ca="1">SUMIF(Calendario!$M:$M,$I7,Calendario!O:O)+SUMIF(Calendario!$T:$T,$I7,Calendario!V:V)</f>
        <v>#NAME?</v>
      </c>
      <c r="E7" s="25">
        <f ca="1">SUMIF(Calendario!$M:$M,$I7,Calendario!P:P)+SUMIF(Calendario!$T:$T,$I7,Calendario!W:W)</f>
        <v>82</v>
      </c>
      <c r="F7" s="25">
        <f ca="1">SUMIF(Calendario!$M:$M,$I7,Calendario!Q:Q)+SUMIF(Calendario!$T:$T,$I7,Calendario!X:X)</f>
        <v>708</v>
      </c>
      <c r="G7" s="25">
        <f ca="1">SUMIF(Calendario!$M:$M,$I7,Calendario!R:R)+SUMIF(Calendario!$T:$T,$I7,Calendario!Y:Y)</f>
        <v>708</v>
      </c>
      <c r="H7" s="25" t="e">
        <f t="shared" ca="1" si="0"/>
        <v>#NAME?</v>
      </c>
      <c r="I7" s="29" t="e">
        <f t="shared" ref="I7:I8" ca="1" si="2">CONCAT(B$4,B7)</f>
        <v>#NAME?</v>
      </c>
      <c r="J7" s="16">
        <v>2</v>
      </c>
      <c r="K7" s="21" t="str">
        <f>'Elenco Squadre'!E11</f>
        <v>K.C. Arenzano</v>
      </c>
      <c r="L7" s="25">
        <f ca="1">SUMIF(Calendario!$M:$M,$R7,Calendario!N:N)+SUMIF(Calendario!$T:$T,$R7,Calendario!U:U)</f>
        <v>83</v>
      </c>
      <c r="M7" s="25" t="e">
        <f ca="1">SUMIF(Calendario!$M:$M,$R7,Calendario!O:O)+SUMIF(Calendario!$T:$T,$R7,Calendario!V:V)</f>
        <v>#NAME?</v>
      </c>
      <c r="N7" s="25">
        <f ca="1">SUMIF(Calendario!$M:$M,$R7,Calendario!P:P)+SUMIF(Calendario!$T:$T,$R7,Calendario!W:W)</f>
        <v>82</v>
      </c>
      <c r="O7" s="25">
        <f ca="1">SUMIF(Calendario!$M:$M,$R7,Calendario!Q:Q)+SUMIF(Calendario!$T:$T,$R7,Calendario!X:X)</f>
        <v>708</v>
      </c>
      <c r="P7" s="25">
        <f ca="1">SUMIF(Calendario!$M:$M,$R7,Calendario!R:R)+SUMIF(Calendario!$T:$T,$R7,Calendario!Y:Y)</f>
        <v>708</v>
      </c>
      <c r="Q7" s="25" t="e">
        <f t="shared" ca="1" si="1"/>
        <v>#NAME?</v>
      </c>
      <c r="R7" s="34" t="e">
        <f ca="1">CONCAT(K4,K7)</f>
        <v>#NAME?</v>
      </c>
    </row>
    <row r="8" spans="1:18" x14ac:dyDescent="0.2">
      <c r="A8" s="46">
        <v>4</v>
      </c>
      <c r="B8" s="21" t="str">
        <f>'Elenco Squadre'!B16</f>
        <v>CMM TRieste</v>
      </c>
      <c r="C8" s="25">
        <f ca="1">SUMIF(Calendario!$M:$M,$I8,Calendario!N:N)+SUMIF(Calendario!$T:$T,$I8,Calendario!U:U)</f>
        <v>83</v>
      </c>
      <c r="D8" s="25" t="e">
        <f ca="1">SUMIF(Calendario!$M:$M,$I8,Calendario!O:O)+SUMIF(Calendario!$T:$T,$I8,Calendario!V:V)</f>
        <v>#NAME?</v>
      </c>
      <c r="E8" s="25">
        <f ca="1">SUMIF(Calendario!$M:$M,$I8,Calendario!P:P)+SUMIF(Calendario!$T:$T,$I8,Calendario!W:W)</f>
        <v>82</v>
      </c>
      <c r="F8" s="25">
        <f ca="1">SUMIF(Calendario!$M:$M,$I8,Calendario!Q:Q)+SUMIF(Calendario!$T:$T,$I8,Calendario!X:X)</f>
        <v>708</v>
      </c>
      <c r="G8" s="25">
        <f ca="1">SUMIF(Calendario!$M:$M,$I8,Calendario!R:R)+SUMIF(Calendario!$T:$T,$I8,Calendario!Y:Y)</f>
        <v>708</v>
      </c>
      <c r="H8" s="25" t="e">
        <f t="shared" ca="1" si="0"/>
        <v>#NAME?</v>
      </c>
      <c r="I8" s="29" t="e">
        <f t="shared" ca="1" si="2"/>
        <v>#NAME?</v>
      </c>
      <c r="J8" s="16">
        <v>4</v>
      </c>
      <c r="K8" s="21" t="str">
        <f>'Elenco Squadre'!E16</f>
        <v>Firenze F-U18</v>
      </c>
      <c r="L8" s="25">
        <f ca="1">SUMIF(Calendario!$M:$M,$R8,Calendario!N:N)+SUMIF(Calendario!$T:$T,$R8,Calendario!U:U)</f>
        <v>83</v>
      </c>
      <c r="M8" s="25" t="e">
        <f ca="1">SUMIF(Calendario!$M:$M,$R8,Calendario!O:O)+SUMIF(Calendario!$T:$T,$R8,Calendario!V:V)</f>
        <v>#NAME?</v>
      </c>
      <c r="N8" s="25">
        <f ca="1">SUMIF(Calendario!$M:$M,$R8,Calendario!P:P)+SUMIF(Calendario!$T:$T,$R8,Calendario!W:W)</f>
        <v>82</v>
      </c>
      <c r="O8" s="25">
        <f ca="1">SUMIF(Calendario!$M:$M,$R8,Calendario!Q:Q)+SUMIF(Calendario!$T:$T,$R8,Calendario!X:X)</f>
        <v>708</v>
      </c>
      <c r="P8" s="25">
        <f ca="1">SUMIF(Calendario!$M:$M,$R8,Calendario!R:R)+SUMIF(Calendario!$T:$T,$R8,Calendario!Y:Y)</f>
        <v>708</v>
      </c>
      <c r="Q8" s="25" t="e">
        <f t="shared" ca="1" si="1"/>
        <v>#NAME?</v>
      </c>
      <c r="R8" s="34" t="e">
        <f ca="1">CONCAT(K4,K8)</f>
        <v>#NAME?</v>
      </c>
    </row>
    <row r="9" spans="1:18" x14ac:dyDescent="0.2">
      <c r="A9" s="63"/>
      <c r="B9" s="64" t="e">
        <f ca="1">12-C9-D9-E9</f>
        <v>#NAME?</v>
      </c>
      <c r="C9" s="65">
        <f t="shared" ref="C9:G9" ca="1" si="3">SUM(C5:C8)</f>
        <v>332</v>
      </c>
      <c r="D9" s="65" t="e">
        <f t="shared" ca="1" si="3"/>
        <v>#NAME?</v>
      </c>
      <c r="E9" s="65">
        <f t="shared" ca="1" si="3"/>
        <v>328</v>
      </c>
      <c r="F9" s="65">
        <f t="shared" ca="1" si="3"/>
        <v>2832</v>
      </c>
      <c r="G9" s="65">
        <f t="shared" ca="1" si="3"/>
        <v>2832</v>
      </c>
      <c r="H9" s="63"/>
      <c r="I9" s="1"/>
      <c r="J9" s="63"/>
      <c r="K9" s="64" t="e">
        <f ca="1">12-L9-M9-N9</f>
        <v>#NAME?</v>
      </c>
      <c r="L9" s="65">
        <f t="shared" ref="L9:P9" ca="1" si="4">SUM(L5:L8)</f>
        <v>332</v>
      </c>
      <c r="M9" s="65" t="e">
        <f t="shared" ca="1" si="4"/>
        <v>#NAME?</v>
      </c>
      <c r="N9" s="65">
        <f t="shared" ca="1" si="4"/>
        <v>328</v>
      </c>
      <c r="O9" s="65">
        <f t="shared" ca="1" si="4"/>
        <v>2832</v>
      </c>
      <c r="P9" s="65">
        <f t="shared" ca="1" si="4"/>
        <v>2832</v>
      </c>
      <c r="Q9" s="63"/>
    </row>
    <row r="10" spans="1:18" x14ac:dyDescent="0.2">
      <c r="A10" s="10" t="s">
        <v>8</v>
      </c>
      <c r="B10" s="10" t="s">
        <v>277</v>
      </c>
      <c r="C10" s="10" t="s">
        <v>11</v>
      </c>
      <c r="D10" s="10" t="s">
        <v>12</v>
      </c>
      <c r="E10" s="10" t="s">
        <v>13</v>
      </c>
      <c r="F10" s="10" t="s">
        <v>14</v>
      </c>
      <c r="G10" s="10" t="s">
        <v>15</v>
      </c>
      <c r="H10" s="10" t="s">
        <v>16</v>
      </c>
      <c r="I10" s="12"/>
      <c r="J10" s="10" t="s">
        <v>8</v>
      </c>
      <c r="K10" s="10" t="s">
        <v>339</v>
      </c>
      <c r="L10" s="10" t="s">
        <v>11</v>
      </c>
      <c r="M10" s="10" t="s">
        <v>12</v>
      </c>
      <c r="N10" s="10" t="s">
        <v>13</v>
      </c>
      <c r="O10" s="10" t="s">
        <v>14</v>
      </c>
      <c r="P10" s="10" t="s">
        <v>15</v>
      </c>
      <c r="Q10" s="10" t="s">
        <v>16</v>
      </c>
      <c r="R10" s="14"/>
    </row>
    <row r="11" spans="1:18" x14ac:dyDescent="0.2">
      <c r="A11" s="16">
        <v>2</v>
      </c>
      <c r="B11" s="21" t="str">
        <f>'Elenco Squadre'!B6</f>
        <v>UKS SET</v>
      </c>
      <c r="C11" s="25">
        <f ca="1">SUMIF(Calendario!$M:$M,$I11,Calendario!N:N)+SUMIF(Calendario!$T:$T,$I11,Calendario!U:U)</f>
        <v>83</v>
      </c>
      <c r="D11" s="25" t="e">
        <f ca="1">SUMIF(Calendario!$M:$M,$I11,Calendario!O:O)+SUMIF(Calendario!$T:$T,$I11,Calendario!V:V)</f>
        <v>#NAME?</v>
      </c>
      <c r="E11" s="25">
        <f ca="1">SUMIF(Calendario!$M:$M,$I11,Calendario!P:P)+SUMIF(Calendario!$T:$T,$I11,Calendario!W:W)</f>
        <v>82</v>
      </c>
      <c r="F11" s="25">
        <f ca="1">SUMIF(Calendario!$M:$M,$I11,Calendario!Q:Q)+SUMIF(Calendario!$T:$T,$I11,Calendario!X:X)</f>
        <v>708</v>
      </c>
      <c r="G11" s="25">
        <f ca="1">SUMIF(Calendario!$M:$M,$I11,Calendario!R:R)+SUMIF(Calendario!$T:$T,$I11,Calendario!Y:Y)</f>
        <v>708</v>
      </c>
      <c r="H11" s="25" t="e">
        <f t="shared" ref="H11:H14" ca="1" si="5">C11*3+D11*1+(F11-G11)/100+0.5</f>
        <v>#NAME?</v>
      </c>
      <c r="I11" s="29" t="e">
        <f ca="1">CONCAT(B10,B11)</f>
        <v>#NAME?</v>
      </c>
      <c r="J11" s="16">
        <v>2</v>
      </c>
      <c r="K11" s="21" t="str">
        <f>'Elenco Squadre'!E6</f>
        <v>Nutrie Assassine</v>
      </c>
      <c r="L11" s="25">
        <f ca="1">SUMIF(Calendario!$M:$M,$R11,Calendario!N:N)+SUMIF(Calendario!$T:$T,$R11,Calendario!U:U)</f>
        <v>83</v>
      </c>
      <c r="M11" s="25" t="e">
        <f ca="1">SUMIF(Calendario!$M:$M,$R11,Calendario!O:O)+SUMIF(Calendario!$T:$T,$R11,Calendario!V:V)</f>
        <v>#NAME?</v>
      </c>
      <c r="N11" s="25">
        <f ca="1">SUMIF(Calendario!$M:$M,$R11,Calendario!P:P)+SUMIF(Calendario!$T:$T,$R11,Calendario!W:W)</f>
        <v>82</v>
      </c>
      <c r="O11" s="25">
        <f ca="1">SUMIF(Calendario!$M:$M,$R11,Calendario!Q:Q)+SUMIF(Calendario!$T:$T,$R11,Calendario!X:X)</f>
        <v>708</v>
      </c>
      <c r="P11" s="25">
        <f ca="1">SUMIF(Calendario!$M:$M,$R11,Calendario!R:R)+SUMIF(Calendario!$T:$T,$R11,Calendario!Y:Y)</f>
        <v>708</v>
      </c>
      <c r="Q11" s="25" t="e">
        <f t="shared" ref="Q11:Q14" ca="1" si="6">L11*3+M11*1+(O11-P11)/100+0.5</f>
        <v>#NAME?</v>
      </c>
      <c r="R11" s="34" t="e">
        <f ca="1">CONCAT(K10,K11)</f>
        <v>#NAME?</v>
      </c>
    </row>
    <row r="12" spans="1:18" x14ac:dyDescent="0.2">
      <c r="A12" s="16">
        <v>1</v>
      </c>
      <c r="B12" s="21" t="str">
        <f>'Elenco Squadre'!B9</f>
        <v>ArenzanoX</v>
      </c>
      <c r="C12" s="25">
        <f ca="1">SUMIF(Calendario!$M:$M,$I12,Calendario!N:N)+SUMIF(Calendario!$T:$T,$I12,Calendario!U:U)</f>
        <v>83</v>
      </c>
      <c r="D12" s="25" t="e">
        <f ca="1">SUMIF(Calendario!$M:$M,$I12,Calendario!O:O)+SUMIF(Calendario!$T:$T,$I12,Calendario!V:V)</f>
        <v>#NAME?</v>
      </c>
      <c r="E12" s="25">
        <f ca="1">SUMIF(Calendario!$M:$M,$I12,Calendario!P:P)+SUMIF(Calendario!$T:$T,$I12,Calendario!W:W)</f>
        <v>82</v>
      </c>
      <c r="F12" s="25">
        <f ca="1">SUMIF(Calendario!$M:$M,$I12,Calendario!Q:Q)+SUMIF(Calendario!$T:$T,$I12,Calendario!X:X)</f>
        <v>708</v>
      </c>
      <c r="G12" s="25">
        <f ca="1">SUMIF(Calendario!$M:$M,$I12,Calendario!R:R)+SUMIF(Calendario!$T:$T,$I12,Calendario!Y:Y)</f>
        <v>708</v>
      </c>
      <c r="H12" s="25" t="e">
        <f t="shared" ca="1" si="5"/>
        <v>#NAME?</v>
      </c>
      <c r="I12" s="29" t="e">
        <f ca="1">CONCAT(B10,B12)</f>
        <v>#NAME?</v>
      </c>
      <c r="J12" s="16">
        <v>3</v>
      </c>
      <c r="K12" s="21" t="str">
        <f>'Elenco Squadre'!E9</f>
        <v>Poland Ladies</v>
      </c>
      <c r="L12" s="25">
        <f ca="1">SUMIF(Calendario!$M:$M,$R12,Calendario!N:N)+SUMIF(Calendario!$T:$T,$R12,Calendario!U:U)</f>
        <v>83</v>
      </c>
      <c r="M12" s="25" t="e">
        <f ca="1">SUMIF(Calendario!$M:$M,$R12,Calendario!O:O)+SUMIF(Calendario!$T:$T,$R12,Calendario!V:V)</f>
        <v>#NAME?</v>
      </c>
      <c r="N12" s="25">
        <f ca="1">SUMIF(Calendario!$M:$M,$R12,Calendario!P:P)+SUMIF(Calendario!$T:$T,$R12,Calendario!W:W)</f>
        <v>82</v>
      </c>
      <c r="O12" s="25">
        <f ca="1">SUMIF(Calendario!$M:$M,$R12,Calendario!Q:Q)+SUMIF(Calendario!$T:$T,$R12,Calendario!X:X)</f>
        <v>708</v>
      </c>
      <c r="P12" s="25">
        <f ca="1">SUMIF(Calendario!$M:$M,$R12,Calendario!R:R)+SUMIF(Calendario!$T:$T,$R12,Calendario!Y:Y)</f>
        <v>708</v>
      </c>
      <c r="Q12" s="25" t="e">
        <f t="shared" ca="1" si="6"/>
        <v>#NAME?</v>
      </c>
      <c r="R12" s="34" t="e">
        <f ca="1">CONCAT(K10,K12)</f>
        <v>#NAME?</v>
      </c>
    </row>
    <row r="13" spans="1:18" x14ac:dyDescent="0.2">
      <c r="A13" s="16">
        <v>3</v>
      </c>
      <c r="B13" s="21" t="str">
        <f>'Elenco Squadre'!B12</f>
        <v>C.C.Firenze A</v>
      </c>
      <c r="C13" s="25">
        <f ca="1">SUMIF(Calendario!$M:$M,$I13,Calendario!N:N)+SUMIF(Calendario!$T:$T,$I13,Calendario!U:U)</f>
        <v>83</v>
      </c>
      <c r="D13" s="25" t="e">
        <f ca="1">SUMIF(Calendario!$M:$M,$I13,Calendario!O:O)+SUMIF(Calendario!$T:$T,$I13,Calendario!V:V)</f>
        <v>#NAME?</v>
      </c>
      <c r="E13" s="25">
        <f ca="1">SUMIF(Calendario!$M:$M,$I13,Calendario!P:P)+SUMIF(Calendario!$T:$T,$I13,Calendario!W:W)</f>
        <v>82</v>
      </c>
      <c r="F13" s="25">
        <f ca="1">SUMIF(Calendario!$M:$M,$I13,Calendario!Q:Q)+SUMIF(Calendario!$T:$T,$I13,Calendario!X:X)</f>
        <v>708</v>
      </c>
      <c r="G13" s="25">
        <f ca="1">SUMIF(Calendario!$M:$M,$I13,Calendario!R:R)+SUMIF(Calendario!$T:$T,$I13,Calendario!Y:Y)</f>
        <v>708</v>
      </c>
      <c r="H13" s="25" t="e">
        <f t="shared" ca="1" si="5"/>
        <v>#NAME?</v>
      </c>
      <c r="I13" s="29" t="e">
        <f t="shared" ref="I13:I14" ca="1" si="7">CONCAT(B$10,B13)</f>
        <v>#NAME?</v>
      </c>
      <c r="J13" s="16">
        <v>4</v>
      </c>
      <c r="K13" s="21" t="str">
        <f>'Elenco Squadre'!E12</f>
        <v>-</v>
      </c>
      <c r="L13" s="25">
        <f ca="1">SUMIF(Calendario!$M:$M,$R13,Calendario!N:N)+SUMIF(Calendario!$T:$T,$R13,Calendario!U:U)</f>
        <v>83</v>
      </c>
      <c r="M13" s="25" t="e">
        <f ca="1">SUMIF(Calendario!$M:$M,$R13,Calendario!O:O)+SUMIF(Calendario!$T:$T,$R13,Calendario!V:V)</f>
        <v>#NAME?</v>
      </c>
      <c r="N13" s="25">
        <f ca="1">SUMIF(Calendario!$M:$M,$R13,Calendario!P:P)+SUMIF(Calendario!$T:$T,$R13,Calendario!W:W)</f>
        <v>82</v>
      </c>
      <c r="O13" s="25">
        <f ca="1">SUMIF(Calendario!$M:$M,$R13,Calendario!Q:Q)+SUMIF(Calendario!$T:$T,$R13,Calendario!X:X)</f>
        <v>708</v>
      </c>
      <c r="P13" s="25">
        <f ca="1">SUMIF(Calendario!$M:$M,$R13,Calendario!R:R)+SUMIF(Calendario!$T:$T,$R13,Calendario!Y:Y)</f>
        <v>708</v>
      </c>
      <c r="Q13" s="25" t="e">
        <f t="shared" ca="1" si="6"/>
        <v>#NAME?</v>
      </c>
      <c r="R13" s="34" t="e">
        <f ca="1">CONCAT(K10,K13)</f>
        <v>#NAME?</v>
      </c>
    </row>
    <row r="14" spans="1:18" x14ac:dyDescent="0.2">
      <c r="A14" s="46">
        <v>4</v>
      </c>
      <c r="B14" s="21" t="str">
        <f>'Elenco Squadre'!B15</f>
        <v>EUR B</v>
      </c>
      <c r="C14" s="25">
        <f ca="1">SUMIF(Calendario!$M:$M,$I14,Calendario!N:N)+SUMIF(Calendario!$T:$T,$I14,Calendario!U:U)</f>
        <v>83</v>
      </c>
      <c r="D14" s="25" t="e">
        <f ca="1">SUMIF(Calendario!$M:$M,$I14,Calendario!O:O)+SUMIF(Calendario!$T:$T,$I14,Calendario!V:V)</f>
        <v>#NAME?</v>
      </c>
      <c r="E14" s="25">
        <f ca="1">SUMIF(Calendario!$M:$M,$I14,Calendario!P:P)+SUMIF(Calendario!$T:$T,$I14,Calendario!W:W)</f>
        <v>82</v>
      </c>
      <c r="F14" s="25">
        <f ca="1">SUMIF(Calendario!$M:$M,$I14,Calendario!Q:Q)+SUMIF(Calendario!$T:$T,$I14,Calendario!X:X)</f>
        <v>708</v>
      </c>
      <c r="G14" s="25">
        <f ca="1">SUMIF(Calendario!$M:$M,$I14,Calendario!R:R)+SUMIF(Calendario!$T:$T,$I14,Calendario!Y:Y)</f>
        <v>708</v>
      </c>
      <c r="H14" s="25" t="e">
        <f t="shared" ca="1" si="5"/>
        <v>#NAME?</v>
      </c>
      <c r="I14" s="29" t="e">
        <f t="shared" ca="1" si="7"/>
        <v>#NAME?</v>
      </c>
      <c r="J14" s="16">
        <v>1</v>
      </c>
      <c r="K14" s="21" t="str">
        <f>'Elenco Squadre'!E15</f>
        <v>C.C.Firenze B</v>
      </c>
      <c r="L14" s="25">
        <f ca="1">SUMIF(Calendario!$M:$M,$R14,Calendario!N:N)+SUMIF(Calendario!$T:$T,$R14,Calendario!U:U)</f>
        <v>83</v>
      </c>
      <c r="M14" s="25" t="e">
        <f ca="1">SUMIF(Calendario!$M:$M,$R14,Calendario!O:O)+SUMIF(Calendario!$T:$T,$R14,Calendario!V:V)</f>
        <v>#NAME?</v>
      </c>
      <c r="N14" s="25">
        <f ca="1">SUMIF(Calendario!$M:$M,$R14,Calendario!P:P)+SUMIF(Calendario!$T:$T,$R14,Calendario!W:W)</f>
        <v>82</v>
      </c>
      <c r="O14" s="25">
        <f ca="1">SUMIF(Calendario!$M:$M,$R14,Calendario!Q:Q)+SUMIF(Calendario!$T:$T,$R14,Calendario!X:X)</f>
        <v>708</v>
      </c>
      <c r="P14" s="25">
        <f ca="1">SUMIF(Calendario!$M:$M,$R14,Calendario!R:R)+SUMIF(Calendario!$T:$T,$R14,Calendario!Y:Y)</f>
        <v>708</v>
      </c>
      <c r="Q14" s="25" t="e">
        <f t="shared" ca="1" si="6"/>
        <v>#NAME?</v>
      </c>
      <c r="R14" s="34" t="e">
        <f ca="1">CONCAT(K10,K14)</f>
        <v>#NAME?</v>
      </c>
    </row>
    <row r="15" spans="1:18" x14ac:dyDescent="0.2">
      <c r="A15" s="63"/>
      <c r="B15" s="64" t="e">
        <f ca="1">12-C15-D15-E15</f>
        <v>#NAME?</v>
      </c>
      <c r="C15" s="65">
        <f t="shared" ref="C15:H15" ca="1" si="8">SUM(C11:C14)</f>
        <v>332</v>
      </c>
      <c r="D15" s="65" t="e">
        <f t="shared" ca="1" si="8"/>
        <v>#NAME?</v>
      </c>
      <c r="E15" s="65">
        <f t="shared" ca="1" si="8"/>
        <v>328</v>
      </c>
      <c r="F15" s="65">
        <f t="shared" ca="1" si="8"/>
        <v>2832</v>
      </c>
      <c r="G15" s="65">
        <f t="shared" ca="1" si="8"/>
        <v>2832</v>
      </c>
      <c r="H15" s="65" t="e">
        <f t="shared" ca="1" si="8"/>
        <v>#NAME?</v>
      </c>
      <c r="I15" s="93"/>
      <c r="J15" s="94"/>
      <c r="K15" s="64" t="e">
        <f ca="1">12-L15-M15-N15</f>
        <v>#NAME?</v>
      </c>
      <c r="L15" s="65">
        <f t="shared" ref="L15:P15" ca="1" si="9">SUM(L11:L14)</f>
        <v>332</v>
      </c>
      <c r="M15" s="65" t="e">
        <f t="shared" ca="1" si="9"/>
        <v>#NAME?</v>
      </c>
      <c r="N15" s="65">
        <f t="shared" ca="1" si="9"/>
        <v>328</v>
      </c>
      <c r="O15" s="65">
        <f t="shared" ca="1" si="9"/>
        <v>2832</v>
      </c>
      <c r="P15" s="65">
        <f t="shared" ca="1" si="9"/>
        <v>2832</v>
      </c>
      <c r="Q15" s="63"/>
    </row>
    <row r="16" spans="1:18" x14ac:dyDescent="0.2">
      <c r="A16" s="10" t="s">
        <v>8</v>
      </c>
      <c r="B16" s="10" t="s">
        <v>351</v>
      </c>
      <c r="C16" s="10" t="s">
        <v>11</v>
      </c>
      <c r="D16" s="10" t="s">
        <v>12</v>
      </c>
      <c r="E16" s="10" t="s">
        <v>13</v>
      </c>
      <c r="F16" s="10" t="s">
        <v>14</v>
      </c>
      <c r="G16" s="10" t="s">
        <v>15</v>
      </c>
      <c r="H16" s="10" t="s">
        <v>16</v>
      </c>
      <c r="I16" s="12"/>
      <c r="J16" s="10" t="s">
        <v>8</v>
      </c>
      <c r="K16" s="10" t="s">
        <v>361</v>
      </c>
      <c r="L16" s="10" t="s">
        <v>11</v>
      </c>
      <c r="M16" s="10" t="s">
        <v>12</v>
      </c>
      <c r="N16" s="10" t="s">
        <v>13</v>
      </c>
      <c r="O16" s="10" t="s">
        <v>14</v>
      </c>
      <c r="P16" s="10" t="s">
        <v>15</v>
      </c>
      <c r="Q16" s="10" t="s">
        <v>16</v>
      </c>
      <c r="R16" s="14"/>
    </row>
    <row r="17" spans="1:19" x14ac:dyDescent="0.2">
      <c r="A17" s="16">
        <v>2</v>
      </c>
      <c r="B17" s="21" t="str">
        <f>'Elenco Squadre'!B7</f>
        <v>C. EUR</v>
      </c>
      <c r="C17" s="25">
        <f ca="1">SUMIF(Calendario!$M:$M,$I17,Calendario!N:N)+SUMIF(Calendario!$T:$T,$I17,Calendario!U:U)</f>
        <v>83</v>
      </c>
      <c r="D17" s="25" t="e">
        <f ca="1">SUMIF(Calendario!$M:$M,$I17,Calendario!O:O)+SUMIF(Calendario!$T:$T,$I17,Calendario!V:V)</f>
        <v>#NAME?</v>
      </c>
      <c r="E17" s="25">
        <f ca="1">SUMIF(Calendario!$M:$M,$I17,Calendario!P:P)+SUMIF(Calendario!$T:$T,$I17,Calendario!W:W)</f>
        <v>82</v>
      </c>
      <c r="F17" s="25">
        <f ca="1">SUMIF(Calendario!$M:$M,$I17,Calendario!Q:Q)+SUMIF(Calendario!$T:$T,$I17,Calendario!X:X)</f>
        <v>708</v>
      </c>
      <c r="G17" s="25">
        <f ca="1">SUMIF(Calendario!$M:$M,$I17,Calendario!R:R)+SUMIF(Calendario!$T:$T,$I17,Calendario!Y:Y)</f>
        <v>708</v>
      </c>
      <c r="H17" s="25" t="e">
        <f t="shared" ref="H17:H20" ca="1" si="10">C17*3+D17*1+(F17-G17)/100+0.5</f>
        <v>#NAME?</v>
      </c>
      <c r="I17" s="29" t="e">
        <f ca="1">CONCAT(B16,B17)</f>
        <v>#NAME?</v>
      </c>
      <c r="J17" s="16">
        <v>2</v>
      </c>
      <c r="K17" s="21" t="str">
        <f>'Elenco Squadre'!E7</f>
        <v>C.Rovigo</v>
      </c>
      <c r="L17" s="25">
        <f ca="1">SUMIF(Calendario!$M:$M,$R17,Calendario!N:N)+SUMIF(Calendario!$T:$T,$R17,Calendario!U:U)</f>
        <v>83</v>
      </c>
      <c r="M17" s="25" t="e">
        <f ca="1">SUMIF(Calendario!$M:$M,$R17,Calendario!O:O)+SUMIF(Calendario!$T:$T,$R17,Calendario!V:V)</f>
        <v>#NAME?</v>
      </c>
      <c r="N17" s="25">
        <f ca="1">SUMIF(Calendario!$M:$M,$R17,Calendario!P:P)+SUMIF(Calendario!$T:$T,$R17,Calendario!W:W)</f>
        <v>82</v>
      </c>
      <c r="O17" s="25">
        <f ca="1">SUMIF(Calendario!$M:$M,$R17,Calendario!Q:Q)+SUMIF(Calendario!$T:$T,$R17,Calendario!X:X)</f>
        <v>708</v>
      </c>
      <c r="P17" s="25">
        <f ca="1">SUMIF(Calendario!$M:$M,$R17,Calendario!R:R)+SUMIF(Calendario!$T:$T,$R17,Calendario!Y:Y)</f>
        <v>708</v>
      </c>
      <c r="Q17" s="25" t="e">
        <f t="shared" ref="Q17:Q20" ca="1" si="11">L17*3+M17*1+(O17-P17)/100+0.5</f>
        <v>#NAME?</v>
      </c>
      <c r="R17" s="34" t="e">
        <f ca="1">CONCAT(K16,K17)</f>
        <v>#NAME?</v>
      </c>
    </row>
    <row r="18" spans="1:19" x14ac:dyDescent="0.2">
      <c r="A18" s="16">
        <v>3</v>
      </c>
      <c r="B18" s="21" t="str">
        <f>'Elenco Squadre'!B8</f>
        <v>Swiss U21 A</v>
      </c>
      <c r="C18" s="25">
        <f ca="1">SUMIF(Calendario!$M:$M,$I18,Calendario!N:N)+SUMIF(Calendario!$T:$T,$I18,Calendario!U:U)</f>
        <v>83</v>
      </c>
      <c r="D18" s="25" t="e">
        <f ca="1">SUMIF(Calendario!$M:$M,$I18,Calendario!O:O)+SUMIF(Calendario!$T:$T,$I18,Calendario!V:V)</f>
        <v>#NAME?</v>
      </c>
      <c r="E18" s="25">
        <f ca="1">SUMIF(Calendario!$M:$M,$I18,Calendario!P:P)+SUMIF(Calendario!$T:$T,$I18,Calendario!W:W)</f>
        <v>82</v>
      </c>
      <c r="F18" s="25">
        <f ca="1">SUMIF(Calendario!$M:$M,$I18,Calendario!Q:Q)+SUMIF(Calendario!$T:$T,$I18,Calendario!X:X)</f>
        <v>708</v>
      </c>
      <c r="G18" s="25">
        <f ca="1">SUMIF(Calendario!$M:$M,$I18,Calendario!R:R)+SUMIF(Calendario!$T:$T,$I18,Calendario!Y:Y)</f>
        <v>708</v>
      </c>
      <c r="H18" s="25" t="e">
        <f t="shared" ca="1" si="10"/>
        <v>#NAME?</v>
      </c>
      <c r="I18" s="29" t="e">
        <f ca="1">CONCAT(B16,B18)</f>
        <v>#NAME?</v>
      </c>
      <c r="J18" s="16">
        <v>3</v>
      </c>
      <c r="K18" s="21" t="str">
        <f>'Elenco Squadre'!E8</f>
        <v>Swiss Ladies</v>
      </c>
      <c r="L18" s="25">
        <f ca="1">SUMIF(Calendario!$M:$M,$R18,Calendario!N:N)+SUMIF(Calendario!$T:$T,$R18,Calendario!U:U)</f>
        <v>83</v>
      </c>
      <c r="M18" s="25" t="e">
        <f ca="1">SUMIF(Calendario!$M:$M,$R18,Calendario!O:O)+SUMIF(Calendario!$T:$T,$R18,Calendario!V:V)</f>
        <v>#NAME?</v>
      </c>
      <c r="N18" s="25">
        <f ca="1">SUMIF(Calendario!$M:$M,$R18,Calendario!P:P)+SUMIF(Calendario!$T:$T,$R18,Calendario!W:W)</f>
        <v>82</v>
      </c>
      <c r="O18" s="25">
        <f ca="1">SUMIF(Calendario!$M:$M,$R18,Calendario!Q:Q)+SUMIF(Calendario!$T:$T,$R18,Calendario!X:X)</f>
        <v>708</v>
      </c>
      <c r="P18" s="25">
        <f ca="1">SUMIF(Calendario!$M:$M,$R18,Calendario!R:R)+SUMIF(Calendario!$T:$T,$R18,Calendario!Y:Y)</f>
        <v>708</v>
      </c>
      <c r="Q18" s="25" t="e">
        <f t="shared" ca="1" si="11"/>
        <v>#NAME?</v>
      </c>
      <c r="R18" s="34" t="e">
        <f ca="1">CONCAT(K16,K18)</f>
        <v>#NAME?</v>
      </c>
    </row>
    <row r="19" spans="1:19" x14ac:dyDescent="0.2">
      <c r="A19" s="16">
        <v>1</v>
      </c>
      <c r="B19" s="21" t="str">
        <f>'Elenco Squadre'!B13</f>
        <v>Can. Mutina</v>
      </c>
      <c r="C19" s="25">
        <f ca="1">SUMIF(Calendario!$M:$M,$I19,Calendario!N:N)+SUMIF(Calendario!$T:$T,$I19,Calendario!U:U)</f>
        <v>83</v>
      </c>
      <c r="D19" s="25" t="e">
        <f ca="1">SUMIF(Calendario!$M:$M,$I19,Calendario!O:O)+SUMIF(Calendario!$T:$T,$I19,Calendario!V:V)</f>
        <v>#NAME?</v>
      </c>
      <c r="E19" s="25">
        <f ca="1">SUMIF(Calendario!$M:$M,$I19,Calendario!P:P)+SUMIF(Calendario!$T:$T,$I19,Calendario!W:W)</f>
        <v>82</v>
      </c>
      <c r="F19" s="25">
        <f ca="1">SUMIF(Calendario!$M:$M,$I19,Calendario!Q:Q)+SUMIF(Calendario!$T:$T,$I19,Calendario!X:X)</f>
        <v>708</v>
      </c>
      <c r="G19" s="25">
        <f ca="1">SUMIF(Calendario!$M:$M,$I19,Calendario!R:R)+SUMIF(Calendario!$T:$T,$I19,Calendario!Y:Y)</f>
        <v>708</v>
      </c>
      <c r="H19" s="25" t="e">
        <f t="shared" ca="1" si="10"/>
        <v>#NAME?</v>
      </c>
      <c r="I19" s="29" t="e">
        <f ca="1">CONCAT(B16,B19)</f>
        <v>#NAME?</v>
      </c>
      <c r="J19" s="16">
        <v>4</v>
      </c>
      <c r="K19" s="21" t="str">
        <f>'Elenco Squadre'!E13</f>
        <v>Arenzano U18</v>
      </c>
      <c r="L19" s="25">
        <f ca="1">SUMIF(Calendario!$M:$M,$R19,Calendario!N:N)+SUMIF(Calendario!$T:$T,$R19,Calendario!U:U)</f>
        <v>83</v>
      </c>
      <c r="M19" s="25" t="e">
        <f ca="1">SUMIF(Calendario!$M:$M,$R19,Calendario!O:O)+SUMIF(Calendario!$T:$T,$R19,Calendario!V:V)</f>
        <v>#NAME?</v>
      </c>
      <c r="N19" s="25">
        <f ca="1">SUMIF(Calendario!$M:$M,$R19,Calendario!P:P)+SUMIF(Calendario!$T:$T,$R19,Calendario!W:W)</f>
        <v>82</v>
      </c>
      <c r="O19" s="25">
        <f ca="1">SUMIF(Calendario!$M:$M,$R19,Calendario!Q:Q)+SUMIF(Calendario!$T:$T,$R19,Calendario!X:X)</f>
        <v>708</v>
      </c>
      <c r="P19" s="25">
        <f ca="1">SUMIF(Calendario!$M:$M,$R19,Calendario!R:R)+SUMIF(Calendario!$T:$T,$R19,Calendario!Y:Y)</f>
        <v>708</v>
      </c>
      <c r="Q19" s="25" t="e">
        <f t="shared" ca="1" si="11"/>
        <v>#NAME?</v>
      </c>
      <c r="R19" s="34" t="e">
        <f ca="1">CONCAT(K16,K19)</f>
        <v>#NAME?</v>
      </c>
    </row>
    <row r="20" spans="1:19" x14ac:dyDescent="0.2">
      <c r="A20" s="16">
        <v>4</v>
      </c>
      <c r="B20" s="21" t="str">
        <f>'Elenco Squadre'!B14</f>
        <v>C.C.Carso</v>
      </c>
      <c r="C20" s="25">
        <f ca="1">SUMIF(Calendario!$M:$M,$I20,Calendario!N:N)+SUMIF(Calendario!$T:$T,$I20,Calendario!U:U)</f>
        <v>83</v>
      </c>
      <c r="D20" s="25" t="e">
        <f ca="1">SUMIF(Calendario!$M:$M,$I20,Calendario!O:O)+SUMIF(Calendario!$T:$T,$I20,Calendario!V:V)</f>
        <v>#NAME?</v>
      </c>
      <c r="E20" s="25">
        <f ca="1">SUMIF(Calendario!$M:$M,$I20,Calendario!P:P)+SUMIF(Calendario!$T:$T,$I20,Calendario!W:W)</f>
        <v>82</v>
      </c>
      <c r="F20" s="25">
        <f ca="1">SUMIF(Calendario!$M:$M,$I20,Calendario!Q:Q)+SUMIF(Calendario!$T:$T,$I20,Calendario!X:X)</f>
        <v>708</v>
      </c>
      <c r="G20" s="25">
        <f ca="1">SUMIF(Calendario!$M:$M,$I20,Calendario!R:R)+SUMIF(Calendario!$T:$T,$I20,Calendario!Y:Y)</f>
        <v>708</v>
      </c>
      <c r="H20" s="25" t="e">
        <f t="shared" ca="1" si="10"/>
        <v>#NAME?</v>
      </c>
      <c r="I20" s="29" t="e">
        <f ca="1">CONCAT(B16,B20)</f>
        <v>#NAME?</v>
      </c>
      <c r="J20" s="16">
        <v>1</v>
      </c>
      <c r="K20" s="21" t="str">
        <f>'Elenco Squadre'!E14</f>
        <v>Bologna U21</v>
      </c>
      <c r="L20" s="25">
        <f ca="1">SUMIF(Calendario!$M:$M,$R20,Calendario!N:N)+SUMIF(Calendario!$T:$T,$R20,Calendario!U:U)</f>
        <v>83</v>
      </c>
      <c r="M20" s="25" t="e">
        <f ca="1">SUMIF(Calendario!$M:$M,$R20,Calendario!O:O)+SUMIF(Calendario!$T:$T,$R20,Calendario!V:V)</f>
        <v>#NAME?</v>
      </c>
      <c r="N20" s="25">
        <f ca="1">SUMIF(Calendario!$M:$M,$R20,Calendario!P:P)+SUMIF(Calendario!$T:$T,$R20,Calendario!W:W)</f>
        <v>82</v>
      </c>
      <c r="O20" s="25">
        <f ca="1">SUMIF(Calendario!$M:$M,$R20,Calendario!Q:Q)+SUMIF(Calendario!$T:$T,$R20,Calendario!X:X)</f>
        <v>708</v>
      </c>
      <c r="P20" s="25">
        <f ca="1">SUMIF(Calendario!$M:$M,$R20,Calendario!R:R)+SUMIF(Calendario!$T:$T,$R20,Calendario!Y:Y)</f>
        <v>708</v>
      </c>
      <c r="Q20" s="25" t="e">
        <f t="shared" ca="1" si="11"/>
        <v>#NAME?</v>
      </c>
      <c r="R20" s="34" t="e">
        <f ca="1">CONCAT(K16,K20)</f>
        <v>#NAME?</v>
      </c>
    </row>
    <row r="21" spans="1:19" x14ac:dyDescent="0.2">
      <c r="A21" s="96"/>
      <c r="B21" s="97" t="e">
        <f ca="1">12-C21-D21-E21</f>
        <v>#NAME?</v>
      </c>
      <c r="C21" s="98">
        <f t="shared" ref="C21:G21" ca="1" si="12">SUM(C17:C20)</f>
        <v>332</v>
      </c>
      <c r="D21" s="98" t="e">
        <f t="shared" ca="1" si="12"/>
        <v>#NAME?</v>
      </c>
      <c r="E21" s="98">
        <f t="shared" ca="1" si="12"/>
        <v>328</v>
      </c>
      <c r="F21" s="98">
        <f t="shared" ca="1" si="12"/>
        <v>2832</v>
      </c>
      <c r="G21" s="98">
        <f t="shared" ca="1" si="12"/>
        <v>2832</v>
      </c>
      <c r="H21" s="96"/>
      <c r="I21" s="93"/>
      <c r="J21" s="94"/>
      <c r="K21" s="64" t="e">
        <f ca="1">12-L21-M21-N21</f>
        <v>#NAME?</v>
      </c>
      <c r="L21" s="65">
        <f t="shared" ref="L21:P21" ca="1" si="13">SUM(L17:L20)</f>
        <v>332</v>
      </c>
      <c r="M21" s="65" t="e">
        <f t="shared" ca="1" si="13"/>
        <v>#NAME?</v>
      </c>
      <c r="N21" s="65">
        <f t="shared" ca="1" si="13"/>
        <v>328</v>
      </c>
      <c r="O21" s="65">
        <f t="shared" ca="1" si="13"/>
        <v>2832</v>
      </c>
      <c r="P21" s="65">
        <f t="shared" ca="1" si="13"/>
        <v>2832</v>
      </c>
      <c r="Q21" s="63"/>
    </row>
    <row r="22" spans="1:19" x14ac:dyDescent="0.2">
      <c r="I22" s="1"/>
    </row>
    <row r="23" spans="1:19" x14ac:dyDescent="0.2">
      <c r="I23" s="1"/>
    </row>
    <row r="24" spans="1:19" ht="13.5" x14ac:dyDescent="0.25">
      <c r="B24" s="161" t="s">
        <v>362</v>
      </c>
      <c r="C24" s="148"/>
      <c r="D24" s="148"/>
      <c r="E24" s="148"/>
      <c r="F24" s="148"/>
      <c r="G24" s="148"/>
      <c r="H24" s="148"/>
      <c r="I24" s="1"/>
      <c r="K24" s="161" t="s">
        <v>363</v>
      </c>
      <c r="L24" s="148"/>
      <c r="M24" s="148"/>
      <c r="N24" s="148"/>
      <c r="O24" s="148"/>
      <c r="P24" s="148"/>
      <c r="Q24" s="148"/>
      <c r="R24" s="99"/>
    </row>
    <row r="25" spans="1:19" x14ac:dyDescent="0.2">
      <c r="A25" s="156" t="s">
        <v>364</v>
      </c>
      <c r="B25" s="154"/>
      <c r="C25" s="154"/>
      <c r="D25" s="154"/>
      <c r="E25" s="154"/>
      <c r="F25" s="154"/>
      <c r="G25" s="154"/>
      <c r="H25" s="3"/>
      <c r="I25" s="1"/>
      <c r="J25" s="156" t="s">
        <v>364</v>
      </c>
      <c r="K25" s="154"/>
      <c r="L25" s="154"/>
      <c r="M25" s="154"/>
      <c r="N25" s="154"/>
      <c r="O25" s="154"/>
      <c r="P25" s="154"/>
      <c r="Q25" s="3"/>
      <c r="R25" s="99"/>
    </row>
    <row r="26" spans="1:19" x14ac:dyDescent="0.2">
      <c r="A26" s="10" t="s">
        <v>8</v>
      </c>
      <c r="B26" s="100" t="s">
        <v>365</v>
      </c>
      <c r="C26" s="10" t="s">
        <v>11</v>
      </c>
      <c r="D26" s="10" t="s">
        <v>12</v>
      </c>
      <c r="E26" s="10" t="s">
        <v>13</v>
      </c>
      <c r="F26" s="10" t="s">
        <v>14</v>
      </c>
      <c r="G26" s="10" t="s">
        <v>15</v>
      </c>
      <c r="H26" s="10" t="s">
        <v>16</v>
      </c>
      <c r="I26" s="12"/>
      <c r="J26" s="10" t="s">
        <v>8</v>
      </c>
      <c r="K26" s="10" t="s">
        <v>366</v>
      </c>
      <c r="L26" s="10" t="s">
        <v>11</v>
      </c>
      <c r="M26" s="10" t="s">
        <v>12</v>
      </c>
      <c r="N26" s="10" t="s">
        <v>13</v>
      </c>
      <c r="O26" s="10" t="s">
        <v>14</v>
      </c>
      <c r="P26" s="10" t="s">
        <v>15</v>
      </c>
      <c r="Q26" s="10" t="s">
        <v>16</v>
      </c>
      <c r="R26" s="101"/>
    </row>
    <row r="27" spans="1:19" x14ac:dyDescent="0.2">
      <c r="A27" s="16">
        <v>2</v>
      </c>
      <c r="B27" s="21" t="str">
        <f>IFERROR(VLOOKUP(1,A$5:B$8,2,FALSE),"1A")</f>
        <v>Swiss Nat.Team</v>
      </c>
      <c r="C27" s="25">
        <f ca="1">SUMIF(Calendario!$M:$M,$I27,Calendario!N:N)+SUMIF(Calendario!$T:$T,$I27,Calendario!U:U)</f>
        <v>83</v>
      </c>
      <c r="D27" s="25" t="e">
        <f ca="1">SUMIF(Calendario!$M:$M,$I27,Calendario!O:O)+SUMIF(Calendario!$T:$T,$I27,Calendario!V:V)</f>
        <v>#NAME?</v>
      </c>
      <c r="E27" s="25">
        <f ca="1">SUMIF(Calendario!$M:$M,$I27,Calendario!P:P)+SUMIF(Calendario!$T:$T,$I27,Calendario!W:W)</f>
        <v>82</v>
      </c>
      <c r="F27" s="25">
        <f ca="1">SUMIF(Calendario!$M:$M,$I27,Calendario!Q:Q)+SUMIF(Calendario!$T:$T,$I27,Calendario!X:X)</f>
        <v>708</v>
      </c>
      <c r="G27" s="25">
        <f ca="1">SUMIF(Calendario!$M:$M,$I27,Calendario!R:R)+SUMIF(Calendario!$T:$T,$I27,Calendario!Y:Y)</f>
        <v>708</v>
      </c>
      <c r="H27" s="25" t="e">
        <f t="shared" ref="H27:H32" ca="1" si="14">C27*3+D27*1+(F27-G27)/100+0.5</f>
        <v>#NAME?</v>
      </c>
      <c r="I27" s="29" t="e">
        <f ca="1">CONCAT(B26,B27)</f>
        <v>#NAME?</v>
      </c>
      <c r="J27" s="16">
        <v>2</v>
      </c>
      <c r="K27" s="21" t="str">
        <f>IFERROR(VLOOKUP(1,J$5:K$8,2,FALSE),"1I")</f>
        <v>Italy Ladies</v>
      </c>
      <c r="L27" s="25">
        <f ca="1">SUMIF(Calendario!$M:$M,$R27,Calendario!N:N)+SUMIF(Calendario!$T:$T,$R27,Calendario!U:U)</f>
        <v>83</v>
      </c>
      <c r="M27" s="25" t="e">
        <f ca="1">SUMIF(Calendario!$M:$M,$R27,Calendario!O:O)+SUMIF(Calendario!$T:$T,$R27,Calendario!V:V)</f>
        <v>#NAME?</v>
      </c>
      <c r="N27" s="25">
        <f ca="1">SUMIF(Calendario!$M:$M,$R27,Calendario!P:P)+SUMIF(Calendario!$T:$T,$R27,Calendario!W:W)</f>
        <v>82</v>
      </c>
      <c r="O27" s="25">
        <f ca="1">SUMIF(Calendario!$M:$M,$R27,Calendario!Q:Q)+SUMIF(Calendario!$T:$T,$R27,Calendario!X:X)</f>
        <v>708</v>
      </c>
      <c r="P27" s="25">
        <f ca="1">SUMIF(Calendario!$M:$M,$R27,Calendario!R:R)+SUMIF(Calendario!$T:$T,$R27,Calendario!Y:Y)</f>
        <v>708</v>
      </c>
      <c r="Q27" s="25" t="e">
        <f t="shared" ref="Q27:Q32" ca="1" si="15">L27*3+M27*1+(O27-P27)/100+0.5</f>
        <v>#NAME?</v>
      </c>
      <c r="R27" s="29" t="e">
        <f ca="1">CONCAT(K26,K27)</f>
        <v>#NAME?</v>
      </c>
      <c r="S27" s="14"/>
    </row>
    <row r="28" spans="1:19" x14ac:dyDescent="0.2">
      <c r="A28" s="16">
        <v>4</v>
      </c>
      <c r="B28" s="21" t="str">
        <f>IFERROR(VLOOKUP(1,A$11:B$14,2,FALSE),"1B")</f>
        <v>ArenzanoX</v>
      </c>
      <c r="C28" s="25">
        <f ca="1">SUMIF(Calendario!$M:$M,$I28,Calendario!N:N)+SUMIF(Calendario!$T:$T,$I28,Calendario!U:U)</f>
        <v>83</v>
      </c>
      <c r="D28" s="25" t="e">
        <f ca="1">SUMIF(Calendario!$M:$M,$I28,Calendario!O:O)+SUMIF(Calendario!$T:$T,$I28,Calendario!V:V)</f>
        <v>#NAME?</v>
      </c>
      <c r="E28" s="25">
        <f ca="1">SUMIF(Calendario!$M:$M,$I28,Calendario!P:P)+SUMIF(Calendario!$T:$T,$I28,Calendario!W:W)</f>
        <v>82</v>
      </c>
      <c r="F28" s="25">
        <f ca="1">SUMIF(Calendario!$M:$M,$I28,Calendario!Q:Q)+SUMIF(Calendario!$T:$T,$I28,Calendario!X:X)</f>
        <v>708</v>
      </c>
      <c r="G28" s="25">
        <f ca="1">SUMIF(Calendario!$M:$M,$I28,Calendario!R:R)+SUMIF(Calendario!$T:$T,$I28,Calendario!Y:Y)</f>
        <v>708</v>
      </c>
      <c r="H28" s="25" t="e">
        <f t="shared" ca="1" si="14"/>
        <v>#NAME?</v>
      </c>
      <c r="I28" s="29" t="e">
        <f ca="1">CONCAT(B26,B28)</f>
        <v>#NAME?</v>
      </c>
      <c r="J28" s="16">
        <v>1</v>
      </c>
      <c r="K28" s="21" t="str">
        <f>IFERROR(VLOOKUP(1,J$11:K$14,2,FALSE),"1J")</f>
        <v>C.C.Firenze B</v>
      </c>
      <c r="L28" s="25">
        <f ca="1">SUMIF(Calendario!$M:$M,$R28,Calendario!N:N)+SUMIF(Calendario!$T:$T,$R28,Calendario!U:U)</f>
        <v>83</v>
      </c>
      <c r="M28" s="25" t="e">
        <f ca="1">SUMIF(Calendario!$M:$M,$R28,Calendario!O:O)+SUMIF(Calendario!$T:$T,$R28,Calendario!V:V)</f>
        <v>#NAME?</v>
      </c>
      <c r="N28" s="25">
        <f ca="1">SUMIF(Calendario!$M:$M,$R28,Calendario!P:P)+SUMIF(Calendario!$T:$T,$R28,Calendario!W:W)</f>
        <v>82</v>
      </c>
      <c r="O28" s="25">
        <f ca="1">SUMIF(Calendario!$M:$M,$R28,Calendario!Q:Q)+SUMIF(Calendario!$T:$T,$R28,Calendario!X:X)</f>
        <v>708</v>
      </c>
      <c r="P28" s="25">
        <f ca="1">SUMIF(Calendario!$M:$M,$R28,Calendario!R:R)+SUMIF(Calendario!$T:$T,$R28,Calendario!Y:Y)</f>
        <v>708</v>
      </c>
      <c r="Q28" s="25" t="e">
        <f t="shared" ca="1" si="15"/>
        <v>#NAME?</v>
      </c>
      <c r="R28" s="29" t="e">
        <f ca="1">CONCAT(K26,K28)</f>
        <v>#NAME?</v>
      </c>
      <c r="S28" s="14"/>
    </row>
    <row r="29" spans="1:19" x14ac:dyDescent="0.2">
      <c r="A29" s="16">
        <v>3</v>
      </c>
      <c r="B29" s="21" t="str">
        <f>IFERROR(VLOOKUP(1,A$17:B$20,2,FALSE),"1C")</f>
        <v>Can. Mutina</v>
      </c>
      <c r="C29" s="25">
        <f ca="1">SUMIF(Calendario!$M:$M,$I29,Calendario!N:N)+SUMIF(Calendario!$T:$T,$I29,Calendario!U:U)</f>
        <v>83</v>
      </c>
      <c r="D29" s="25" t="e">
        <f ca="1">SUMIF(Calendario!$M:$M,$I29,Calendario!O:O)+SUMIF(Calendario!$T:$T,$I29,Calendario!V:V)</f>
        <v>#NAME?</v>
      </c>
      <c r="E29" s="25">
        <f ca="1">SUMIF(Calendario!$M:$M,$I29,Calendario!P:P)+SUMIF(Calendario!$T:$T,$I29,Calendario!W:W)</f>
        <v>82</v>
      </c>
      <c r="F29" s="25">
        <f ca="1">SUMIF(Calendario!$M:$M,$I29,Calendario!Q:Q)+SUMIF(Calendario!$T:$T,$I29,Calendario!X:X)</f>
        <v>708</v>
      </c>
      <c r="G29" s="25">
        <f ca="1">SUMIF(Calendario!$M:$M,$I29,Calendario!R:R)+SUMIF(Calendario!$T:$T,$I29,Calendario!Y:Y)</f>
        <v>708</v>
      </c>
      <c r="H29" s="25" t="e">
        <f t="shared" ca="1" si="14"/>
        <v>#NAME?</v>
      </c>
      <c r="I29" s="29" t="e">
        <f ca="1">CONCAT(B26,B29)</f>
        <v>#NAME?</v>
      </c>
      <c r="J29" s="16">
        <v>5</v>
      </c>
      <c r="K29" s="21" t="str">
        <f>IFERROR(VLOOKUP(1,J$17:K$20,2,FALSE),"1K")</f>
        <v>Bologna U21</v>
      </c>
      <c r="L29" s="25">
        <f ca="1">SUMIF(Calendario!$M:$M,$R29,Calendario!N:N)+SUMIF(Calendario!$T:$T,$R29,Calendario!U:U)</f>
        <v>83</v>
      </c>
      <c r="M29" s="25" t="e">
        <f ca="1">SUMIF(Calendario!$M:$M,$R29,Calendario!O:O)+SUMIF(Calendario!$T:$T,$R29,Calendario!V:V)</f>
        <v>#NAME?</v>
      </c>
      <c r="N29" s="25">
        <f ca="1">SUMIF(Calendario!$M:$M,$R29,Calendario!P:P)+SUMIF(Calendario!$T:$T,$R29,Calendario!W:W)</f>
        <v>82</v>
      </c>
      <c r="O29" s="25">
        <f ca="1">SUMIF(Calendario!$M:$M,$R29,Calendario!Q:Q)+SUMIF(Calendario!$T:$T,$R29,Calendario!X:X)</f>
        <v>708</v>
      </c>
      <c r="P29" s="25">
        <f ca="1">SUMIF(Calendario!$M:$M,$R29,Calendario!R:R)+SUMIF(Calendario!$T:$T,$R29,Calendario!Y:Y)</f>
        <v>708</v>
      </c>
      <c r="Q29" s="25" t="e">
        <f t="shared" ca="1" si="15"/>
        <v>#NAME?</v>
      </c>
      <c r="R29" s="29" t="e">
        <f ca="1">CONCAT(K26,K29)</f>
        <v>#NAME?</v>
      </c>
      <c r="S29" s="14"/>
    </row>
    <row r="30" spans="1:19" x14ac:dyDescent="0.2">
      <c r="A30" s="16">
        <v>1</v>
      </c>
      <c r="B30" s="21" t="str">
        <f>IFERROR(VLOOKUP(2,A$5:B$8,2,FALSE),"2A")</f>
        <v>Idroscalo A</v>
      </c>
      <c r="C30" s="25">
        <f ca="1">SUMIF(Calendario!$M:$M,$I30,Calendario!N:N)+SUMIF(Calendario!$T:$T,$I30,Calendario!U:U)</f>
        <v>83</v>
      </c>
      <c r="D30" s="25" t="e">
        <f ca="1">SUMIF(Calendario!$M:$M,$I30,Calendario!O:O)+SUMIF(Calendario!$T:$T,$I30,Calendario!V:V)</f>
        <v>#NAME?</v>
      </c>
      <c r="E30" s="25">
        <f ca="1">SUMIF(Calendario!$M:$M,$I30,Calendario!P:P)+SUMIF(Calendario!$T:$T,$I30,Calendario!W:W)</f>
        <v>82</v>
      </c>
      <c r="F30" s="25">
        <f ca="1">SUMIF(Calendario!$M:$M,$I30,Calendario!Q:Q)+SUMIF(Calendario!$T:$T,$I30,Calendario!X:X)</f>
        <v>708</v>
      </c>
      <c r="G30" s="25">
        <f ca="1">SUMIF(Calendario!$M:$M,$I30,Calendario!R:R)+SUMIF(Calendario!$T:$T,$I30,Calendario!Y:Y)</f>
        <v>708</v>
      </c>
      <c r="H30" s="25" t="e">
        <f t="shared" ca="1" si="14"/>
        <v>#NAME?</v>
      </c>
      <c r="I30" s="29" t="e">
        <f ca="1">CONCAT(B26,B30)</f>
        <v>#NAME?</v>
      </c>
      <c r="J30" s="16">
        <v>4</v>
      </c>
      <c r="K30" s="21" t="str">
        <f>IFERROR(VLOOKUP(2,J$5:K$8,2,FALSE),"2I")</f>
        <v>K.C. Arenzano</v>
      </c>
      <c r="L30" s="25">
        <f ca="1">SUMIF(Calendario!$M:$M,$R30,Calendario!N:N)+SUMIF(Calendario!$T:$T,$R30,Calendario!U:U)</f>
        <v>83</v>
      </c>
      <c r="M30" s="25" t="e">
        <f ca="1">SUMIF(Calendario!$M:$M,$R30,Calendario!O:O)+SUMIF(Calendario!$T:$T,$R30,Calendario!V:V)</f>
        <v>#NAME?</v>
      </c>
      <c r="N30" s="25">
        <f ca="1">SUMIF(Calendario!$M:$M,$R30,Calendario!P:P)+SUMIF(Calendario!$T:$T,$R30,Calendario!W:W)</f>
        <v>82</v>
      </c>
      <c r="O30" s="25">
        <f ca="1">SUMIF(Calendario!$M:$M,$R30,Calendario!Q:Q)+SUMIF(Calendario!$T:$T,$R30,Calendario!X:X)</f>
        <v>708</v>
      </c>
      <c r="P30" s="25">
        <f ca="1">SUMIF(Calendario!$M:$M,$R30,Calendario!R:R)+SUMIF(Calendario!$T:$T,$R30,Calendario!Y:Y)</f>
        <v>708</v>
      </c>
      <c r="Q30" s="25" t="e">
        <f t="shared" ca="1" si="15"/>
        <v>#NAME?</v>
      </c>
      <c r="R30" s="29" t="e">
        <f t="shared" ref="R30:R32" ca="1" si="16">CONCAT(K$26,K30)</f>
        <v>#NAME?</v>
      </c>
      <c r="S30" s="14"/>
    </row>
    <row r="31" spans="1:19" x14ac:dyDescent="0.2">
      <c r="A31" s="16">
        <v>5</v>
      </c>
      <c r="B31" s="21" t="str">
        <f>IFERROR(VLOOKUP(2,A$11:B$14,2,FALSE),"2B")</f>
        <v>UKS SET</v>
      </c>
      <c r="C31" s="25">
        <f ca="1">SUMIF(Calendario!$M:$M,$I31,Calendario!N:N)+SUMIF(Calendario!$T:$T,$I31,Calendario!U:U)</f>
        <v>83</v>
      </c>
      <c r="D31" s="25" t="e">
        <f ca="1">SUMIF(Calendario!$M:$M,$I31,Calendario!O:O)+SUMIF(Calendario!$T:$T,$I31,Calendario!V:V)</f>
        <v>#NAME?</v>
      </c>
      <c r="E31" s="25">
        <f ca="1">SUMIF(Calendario!$M:$M,$I31,Calendario!P:P)+SUMIF(Calendario!$T:$T,$I31,Calendario!W:W)</f>
        <v>82</v>
      </c>
      <c r="F31" s="25">
        <f ca="1">SUMIF(Calendario!$M:$M,$I31,Calendario!Q:Q)+SUMIF(Calendario!$T:$T,$I31,Calendario!X:X)</f>
        <v>708</v>
      </c>
      <c r="G31" s="25">
        <f ca="1">SUMIF(Calendario!$M:$M,$I31,Calendario!R:R)+SUMIF(Calendario!$T:$T,$I31,Calendario!Y:Y)</f>
        <v>708</v>
      </c>
      <c r="H31" s="25" t="e">
        <f t="shared" ca="1" si="14"/>
        <v>#NAME?</v>
      </c>
      <c r="I31" s="29" t="e">
        <f t="shared" ref="I31:I32" ca="1" si="17">CONCAT(B$26,B31)</f>
        <v>#NAME?</v>
      </c>
      <c r="J31" s="16">
        <v>3</v>
      </c>
      <c r="K31" s="21" t="str">
        <f>IFERROR(VLOOKUP(2,J$11:K$14,2,FALSE),"2J")</f>
        <v>Nutrie Assassine</v>
      </c>
      <c r="L31" s="25">
        <f ca="1">SUMIF(Calendario!$M:$M,$R31,Calendario!N:N)+SUMIF(Calendario!$T:$T,$R31,Calendario!U:U)</f>
        <v>83</v>
      </c>
      <c r="M31" s="25" t="e">
        <f ca="1">SUMIF(Calendario!$M:$M,$R31,Calendario!O:O)+SUMIF(Calendario!$T:$T,$R31,Calendario!V:V)</f>
        <v>#NAME?</v>
      </c>
      <c r="N31" s="25">
        <f ca="1">SUMIF(Calendario!$M:$M,$R31,Calendario!P:P)+SUMIF(Calendario!$T:$T,$R31,Calendario!W:W)</f>
        <v>82</v>
      </c>
      <c r="O31" s="25">
        <f ca="1">SUMIF(Calendario!$M:$M,$R31,Calendario!Q:Q)+SUMIF(Calendario!$T:$T,$R31,Calendario!X:X)</f>
        <v>708</v>
      </c>
      <c r="P31" s="25">
        <f ca="1">SUMIF(Calendario!$M:$M,$R31,Calendario!R:R)+SUMIF(Calendario!$T:$T,$R31,Calendario!Y:Y)</f>
        <v>708</v>
      </c>
      <c r="Q31" s="25" t="e">
        <f t="shared" ca="1" si="15"/>
        <v>#NAME?</v>
      </c>
      <c r="R31" s="29" t="e">
        <f t="shared" ca="1" si="16"/>
        <v>#NAME?</v>
      </c>
    </row>
    <row r="32" spans="1:19" x14ac:dyDescent="0.2">
      <c r="A32" s="16">
        <v>6</v>
      </c>
      <c r="B32" s="21" t="str">
        <f>IFERROR(VLOOKUP(2,A$17:B$20,2,FALSE),"2C")</f>
        <v>C. EUR</v>
      </c>
      <c r="C32" s="25">
        <f ca="1">SUMIF(Calendario!$M:$M,$I32,Calendario!N:N)+SUMIF(Calendario!$T:$T,$I32,Calendario!U:U)</f>
        <v>83</v>
      </c>
      <c r="D32" s="25" t="e">
        <f ca="1">SUMIF(Calendario!$M:$M,$I32,Calendario!O:O)+SUMIF(Calendario!$T:$T,$I32,Calendario!V:V)</f>
        <v>#NAME?</v>
      </c>
      <c r="E32" s="25">
        <f ca="1">SUMIF(Calendario!$M:$M,$I32,Calendario!P:P)+SUMIF(Calendario!$T:$T,$I32,Calendario!W:W)</f>
        <v>82</v>
      </c>
      <c r="F32" s="25">
        <f ca="1">SUMIF(Calendario!$M:$M,$I32,Calendario!Q:Q)+SUMIF(Calendario!$T:$T,$I32,Calendario!X:X)</f>
        <v>708</v>
      </c>
      <c r="G32" s="25">
        <f ca="1">SUMIF(Calendario!$M:$M,$I32,Calendario!R:R)+SUMIF(Calendario!$T:$T,$I32,Calendario!Y:Y)</f>
        <v>708</v>
      </c>
      <c r="H32" s="102" t="e">
        <f t="shared" ca="1" si="14"/>
        <v>#NAME?</v>
      </c>
      <c r="I32" s="29" t="e">
        <f t="shared" ca="1" si="17"/>
        <v>#NAME?</v>
      </c>
      <c r="J32" s="16">
        <v>6</v>
      </c>
      <c r="K32" s="21" t="str">
        <f>IFERROR(VLOOKUP(2,J$17:K$20,2,FALSE),"2K")</f>
        <v>C.Rovigo</v>
      </c>
      <c r="L32" s="25">
        <f ca="1">SUMIF(Calendario!$M:$M,$R32,Calendario!N:N)+SUMIF(Calendario!$T:$T,$R32,Calendario!U:U)</f>
        <v>83</v>
      </c>
      <c r="M32" s="25" t="e">
        <f ca="1">SUMIF(Calendario!$M:$M,$R32,Calendario!O:O)+SUMIF(Calendario!$T:$T,$R32,Calendario!V:V)</f>
        <v>#NAME?</v>
      </c>
      <c r="N32" s="25">
        <f ca="1">SUMIF(Calendario!$M:$M,$R32,Calendario!P:P)+SUMIF(Calendario!$T:$T,$R32,Calendario!W:W)</f>
        <v>82</v>
      </c>
      <c r="O32" s="25">
        <f ca="1">SUMIF(Calendario!$M:$M,$R32,Calendario!Q:Q)+SUMIF(Calendario!$T:$T,$R32,Calendario!X:X)</f>
        <v>708</v>
      </c>
      <c r="P32" s="25">
        <f ca="1">SUMIF(Calendario!$M:$M,$R32,Calendario!R:R)+SUMIF(Calendario!$T:$T,$R32,Calendario!Y:Y)</f>
        <v>708</v>
      </c>
      <c r="Q32" s="102" t="e">
        <f t="shared" ca="1" si="15"/>
        <v>#NAME?</v>
      </c>
      <c r="R32" s="29" t="e">
        <f t="shared" ca="1" si="16"/>
        <v>#NAME?</v>
      </c>
    </row>
    <row r="33" spans="1:19" x14ac:dyDescent="0.2">
      <c r="A33" s="96"/>
      <c r="B33" s="64" t="e">
        <f ca="1">12-C33-D33-E33</f>
        <v>#NAME?</v>
      </c>
      <c r="C33" s="98">
        <f t="shared" ref="C33:G33" ca="1" si="18">SUM(C27:C32)</f>
        <v>498</v>
      </c>
      <c r="D33" s="98" t="e">
        <f t="shared" ca="1" si="18"/>
        <v>#NAME?</v>
      </c>
      <c r="E33" s="98">
        <f t="shared" ca="1" si="18"/>
        <v>492</v>
      </c>
      <c r="F33" s="98">
        <f t="shared" ca="1" si="18"/>
        <v>4248</v>
      </c>
      <c r="G33" s="98">
        <f t="shared" ca="1" si="18"/>
        <v>4248</v>
      </c>
      <c r="H33" s="103"/>
      <c r="I33" s="34"/>
      <c r="J33" s="96"/>
      <c r="K33" s="64" t="e">
        <f ca="1">12-L33-M33-N33</f>
        <v>#NAME?</v>
      </c>
      <c r="L33" s="98">
        <f t="shared" ref="L33:P33" ca="1" si="19">SUM(L27:L32)</f>
        <v>498</v>
      </c>
      <c r="M33" s="98" t="e">
        <f t="shared" ca="1" si="19"/>
        <v>#NAME?</v>
      </c>
      <c r="N33" s="98">
        <f t="shared" ca="1" si="19"/>
        <v>492</v>
      </c>
      <c r="O33" s="98">
        <f t="shared" ca="1" si="19"/>
        <v>4248</v>
      </c>
      <c r="P33" s="98">
        <f t="shared" ca="1" si="19"/>
        <v>4248</v>
      </c>
      <c r="Q33" s="103"/>
      <c r="R33" s="93"/>
      <c r="S33" s="14"/>
    </row>
    <row r="34" spans="1:19" x14ac:dyDescent="0.2">
      <c r="A34" s="156" t="s">
        <v>368</v>
      </c>
      <c r="B34" s="154"/>
      <c r="C34" s="154"/>
      <c r="D34" s="154"/>
      <c r="E34" s="154"/>
      <c r="F34" s="154"/>
      <c r="G34" s="154"/>
      <c r="H34" s="3"/>
      <c r="I34" s="34"/>
      <c r="J34" s="156" t="s">
        <v>368</v>
      </c>
      <c r="K34" s="154"/>
      <c r="L34" s="154"/>
      <c r="M34" s="154"/>
      <c r="N34" s="154"/>
      <c r="O34" s="154"/>
      <c r="P34" s="154"/>
      <c r="Q34" s="3"/>
      <c r="R34" s="71"/>
      <c r="S34" s="14"/>
    </row>
    <row r="35" spans="1:19" x14ac:dyDescent="0.2">
      <c r="A35" s="10" t="s">
        <v>8</v>
      </c>
      <c r="B35" s="100" t="s">
        <v>367</v>
      </c>
      <c r="C35" s="10" t="s">
        <v>11</v>
      </c>
      <c r="D35" s="10" t="s">
        <v>12</v>
      </c>
      <c r="E35" s="10" t="s">
        <v>13</v>
      </c>
      <c r="F35" s="10" t="s">
        <v>14</v>
      </c>
      <c r="G35" s="10" t="s">
        <v>15</v>
      </c>
      <c r="H35" s="10" t="s">
        <v>16</v>
      </c>
      <c r="I35" s="29"/>
      <c r="J35" s="10" t="s">
        <v>8</v>
      </c>
      <c r="K35" s="10" t="s">
        <v>369</v>
      </c>
      <c r="L35" s="10" t="s">
        <v>11</v>
      </c>
      <c r="M35" s="10" t="s">
        <v>12</v>
      </c>
      <c r="N35" s="10" t="s">
        <v>13</v>
      </c>
      <c r="O35" s="10" t="s">
        <v>14</v>
      </c>
      <c r="P35" s="10" t="s">
        <v>15</v>
      </c>
      <c r="Q35" s="10" t="s">
        <v>16</v>
      </c>
      <c r="R35" s="12"/>
      <c r="S35" s="14"/>
    </row>
    <row r="36" spans="1:19" x14ac:dyDescent="0.2">
      <c r="A36" s="16">
        <v>1</v>
      </c>
      <c r="B36" s="21" t="str">
        <f>IFERROR(VLOOKUP(3,A$5:B$8,2,FALSE),"3A")</f>
        <v>G.C. Polesine</v>
      </c>
      <c r="C36" s="25">
        <f ca="1">SUMIF(Calendario!$M:$M,$I36,Calendario!N:N)+SUMIF(Calendario!$T:$T,$I36,Calendario!U:U)</f>
        <v>83</v>
      </c>
      <c r="D36" s="25" t="e">
        <f ca="1">SUMIF(Calendario!$M:$M,$I36,Calendario!O:O)+SUMIF(Calendario!$T:$T,$I36,Calendario!V:V)</f>
        <v>#NAME?</v>
      </c>
      <c r="E36" s="25">
        <f ca="1">SUMIF(Calendario!$M:$M,$I36,Calendario!P:P)+SUMIF(Calendario!$T:$T,$I36,Calendario!W:W)</f>
        <v>82</v>
      </c>
      <c r="F36" s="25">
        <f ca="1">SUMIF(Calendario!$M:$M,$I36,Calendario!Q:Q)+SUMIF(Calendario!$T:$T,$I36,Calendario!X:X)</f>
        <v>708</v>
      </c>
      <c r="G36" s="25">
        <f ca="1">SUMIF(Calendario!$M:$M,$I36,Calendario!R:R)+SUMIF(Calendario!$T:$T,$I36,Calendario!Y:Y)</f>
        <v>708</v>
      </c>
      <c r="H36" s="25" t="e">
        <f t="shared" ref="H36:H38" ca="1" si="20">C36*3+D36*1+(F36-G36)/100+0.5</f>
        <v>#NAME?</v>
      </c>
      <c r="I36" s="29" t="e">
        <f ca="1">CONCAT(B35,B36)</f>
        <v>#NAME?</v>
      </c>
      <c r="J36" s="16">
        <v>2</v>
      </c>
      <c r="K36" s="21" t="str">
        <f>IFERROR(VLOOKUP(3,J$11:K$14,2,FALSE),"3J")</f>
        <v>Poland Ladies</v>
      </c>
      <c r="L36" s="25">
        <f ca="1">SUMIF(Calendario!$M:$M,$R36,Calendario!N:N)+SUMIF(Calendario!$T:$T,$R36,Calendario!U:U)</f>
        <v>83</v>
      </c>
      <c r="M36" s="25" t="e">
        <f ca="1">SUMIF(Calendario!$M:$M,$R36,Calendario!O:O)+SUMIF(Calendario!$T:$T,$R36,Calendario!V:V)</f>
        <v>#NAME?</v>
      </c>
      <c r="N36" s="25">
        <f ca="1">SUMIF(Calendario!$M:$M,$R36,Calendario!P:P)+SUMIF(Calendario!$T:$T,$R36,Calendario!W:W)</f>
        <v>82</v>
      </c>
      <c r="O36" s="25">
        <f ca="1">SUMIF(Calendario!$M:$M,$R36,Calendario!Q:Q)+SUMIF(Calendario!$T:$T,$R36,Calendario!X:X)</f>
        <v>708</v>
      </c>
      <c r="P36" s="25">
        <f ca="1">SUMIF(Calendario!$M:$M,$R36,Calendario!R:R)+SUMIF(Calendario!$T:$T,$R36,Calendario!Y:Y)</f>
        <v>708</v>
      </c>
      <c r="Q36" s="25" t="e">
        <f t="shared" ref="Q36:Q38" ca="1" si="21">L36*3+M36*1+(O36-P36)/100+0.5</f>
        <v>#NAME?</v>
      </c>
      <c r="R36" s="29" t="e">
        <f ca="1">CONCAT(K35,K36)</f>
        <v>#NAME?</v>
      </c>
      <c r="S36" s="14"/>
    </row>
    <row r="37" spans="1:19" x14ac:dyDescent="0.2">
      <c r="A37" s="16">
        <v>3</v>
      </c>
      <c r="B37" s="21" t="str">
        <f>IFERROR(VLOOKUP(4,A$11:B$14,2,FALSE),"4B")</f>
        <v>EUR B</v>
      </c>
      <c r="C37" s="25">
        <f ca="1">SUMIF(Calendario!$M:$M,$I37,Calendario!N:N)+SUMIF(Calendario!$T:$T,$I37,Calendario!U:U)</f>
        <v>83</v>
      </c>
      <c r="D37" s="25" t="e">
        <f ca="1">SUMIF(Calendario!$M:$M,$I37,Calendario!O:O)+SUMIF(Calendario!$T:$T,$I37,Calendario!V:V)</f>
        <v>#NAME?</v>
      </c>
      <c r="E37" s="25">
        <f ca="1">SUMIF(Calendario!$M:$M,$I37,Calendario!P:P)+SUMIF(Calendario!$T:$T,$I37,Calendario!W:W)</f>
        <v>82</v>
      </c>
      <c r="F37" s="25">
        <f ca="1">SUMIF(Calendario!$M:$M,$I37,Calendario!Q:Q)+SUMIF(Calendario!$T:$T,$I37,Calendario!X:X)</f>
        <v>708</v>
      </c>
      <c r="G37" s="25">
        <f ca="1">SUMIF(Calendario!$M:$M,$I37,Calendario!R:R)+SUMIF(Calendario!$T:$T,$I37,Calendario!Y:Y)</f>
        <v>708</v>
      </c>
      <c r="H37" s="25" t="e">
        <f t="shared" ca="1" si="20"/>
        <v>#NAME?</v>
      </c>
      <c r="I37" s="29" t="e">
        <f ca="1">CONCAT(B35,B37)</f>
        <v>#NAME?</v>
      </c>
      <c r="J37" s="16"/>
      <c r="K37" s="21" t="str">
        <f>IFERROR(VLOOKUP(4,J$11:K$14,2,FALSE),"4J")</f>
        <v>-</v>
      </c>
      <c r="L37" s="25">
        <f ca="1">SUMIF(Calendario!$M:$M,$R37,Calendario!N:N)+SUMIF(Calendario!$T:$T,$R37,Calendario!U:U)</f>
        <v>83</v>
      </c>
      <c r="M37" s="25" t="e">
        <f ca="1">SUMIF(Calendario!$M:$M,$R37,Calendario!O:O)+SUMIF(Calendario!$T:$T,$R37,Calendario!V:V)</f>
        <v>#NAME?</v>
      </c>
      <c r="N37" s="25">
        <f ca="1">SUMIF(Calendario!$M:$M,$R37,Calendario!P:P)+SUMIF(Calendario!$T:$T,$R37,Calendario!W:W)</f>
        <v>82</v>
      </c>
      <c r="O37" s="25">
        <f ca="1">SUMIF(Calendario!$M:$M,$R37,Calendario!Q:Q)+SUMIF(Calendario!$T:$T,$R37,Calendario!X:X)</f>
        <v>708</v>
      </c>
      <c r="P37" s="25">
        <f ca="1">SUMIF(Calendario!$M:$M,$R37,Calendario!R:R)+SUMIF(Calendario!$T:$T,$R37,Calendario!Y:Y)</f>
        <v>708</v>
      </c>
      <c r="Q37" s="25" t="e">
        <f t="shared" ca="1" si="21"/>
        <v>#NAME?</v>
      </c>
      <c r="R37" s="29" t="e">
        <f ca="1">CONCAT(K35,K37)</f>
        <v>#NAME?</v>
      </c>
      <c r="S37" s="14"/>
    </row>
    <row r="38" spans="1:19" x14ac:dyDescent="0.2">
      <c r="A38" s="16">
        <v>2</v>
      </c>
      <c r="B38" s="21" t="str">
        <f>IFERROR(VLOOKUP(3,A$17:B$20,2,FALSE),"3C")</f>
        <v>Swiss U21 A</v>
      </c>
      <c r="C38" s="25">
        <f ca="1">SUMIF(Calendario!$M:$M,$I38,Calendario!N:N)+SUMIF(Calendario!$T:$T,$I38,Calendario!U:U)</f>
        <v>83</v>
      </c>
      <c r="D38" s="25" t="e">
        <f ca="1">SUMIF(Calendario!$M:$M,$I38,Calendario!O:O)+SUMIF(Calendario!$T:$T,$I38,Calendario!V:V)</f>
        <v>#NAME?</v>
      </c>
      <c r="E38" s="25">
        <f ca="1">SUMIF(Calendario!$M:$M,$I38,Calendario!P:P)+SUMIF(Calendario!$T:$T,$I38,Calendario!W:W)</f>
        <v>82</v>
      </c>
      <c r="F38" s="25">
        <f ca="1">SUMIF(Calendario!$M:$M,$I38,Calendario!Q:Q)+SUMIF(Calendario!$T:$T,$I38,Calendario!X:X)</f>
        <v>708</v>
      </c>
      <c r="G38" s="25">
        <f ca="1">SUMIF(Calendario!$M:$M,$I38,Calendario!R:R)+SUMIF(Calendario!$T:$T,$I38,Calendario!Y:Y)</f>
        <v>708</v>
      </c>
      <c r="H38" s="102" t="e">
        <f t="shared" ca="1" si="20"/>
        <v>#NAME?</v>
      </c>
      <c r="I38" s="34" t="e">
        <f ca="1">CONCAT(B35,B38)</f>
        <v>#NAME?</v>
      </c>
      <c r="J38" s="16">
        <v>1</v>
      </c>
      <c r="K38" s="21" t="str">
        <f>IFERROR(VLOOKUP(3,J$17:K$20,2,FALSE),"3K")</f>
        <v>Swiss Ladies</v>
      </c>
      <c r="L38" s="25">
        <f ca="1">SUMIF(Calendario!$M:$M,$R38,Calendario!N:N)+SUMIF(Calendario!$T:$T,$R38,Calendario!U:U)</f>
        <v>83</v>
      </c>
      <c r="M38" s="25" t="e">
        <f ca="1">SUMIF(Calendario!$M:$M,$R38,Calendario!O:O)+SUMIF(Calendario!$T:$T,$R38,Calendario!V:V)</f>
        <v>#NAME?</v>
      </c>
      <c r="N38" s="25">
        <f ca="1">SUMIF(Calendario!$M:$M,$R38,Calendario!P:P)+SUMIF(Calendario!$T:$T,$R38,Calendario!W:W)</f>
        <v>82</v>
      </c>
      <c r="O38" s="25">
        <f ca="1">SUMIF(Calendario!$M:$M,$R38,Calendario!Q:Q)+SUMIF(Calendario!$T:$T,$R38,Calendario!X:X)</f>
        <v>708</v>
      </c>
      <c r="P38" s="25">
        <f ca="1">SUMIF(Calendario!$M:$M,$R38,Calendario!R:R)+SUMIF(Calendario!$T:$T,$R38,Calendario!Y:Y)</f>
        <v>708</v>
      </c>
      <c r="Q38" s="102" t="e">
        <f t="shared" ca="1" si="21"/>
        <v>#NAME?</v>
      </c>
      <c r="R38" s="34" t="e">
        <f ca="1">CONCAT(K35,K38)</f>
        <v>#NAME?</v>
      </c>
    </row>
    <row r="39" spans="1:19" x14ac:dyDescent="0.2">
      <c r="A39" s="63"/>
      <c r="B39" s="64" t="e">
        <f ca="1">6-C39-D39-E39</f>
        <v>#NAME?</v>
      </c>
      <c r="C39" s="65">
        <f t="shared" ref="C39:G39" ca="1" si="22">SUM(C36:C38)</f>
        <v>249</v>
      </c>
      <c r="D39" s="65" t="e">
        <f t="shared" ca="1" si="22"/>
        <v>#NAME?</v>
      </c>
      <c r="E39" s="65">
        <f t="shared" ca="1" si="22"/>
        <v>246</v>
      </c>
      <c r="F39" s="65">
        <f t="shared" ca="1" si="22"/>
        <v>2124</v>
      </c>
      <c r="G39" s="65">
        <f t="shared" ca="1" si="22"/>
        <v>2124</v>
      </c>
      <c r="H39" s="104"/>
      <c r="I39" s="101"/>
      <c r="J39" s="63"/>
      <c r="K39" s="64" t="e">
        <f ca="1">6-L39-M39-N39</f>
        <v>#NAME?</v>
      </c>
      <c r="L39" s="65">
        <f t="shared" ref="L39:P39" ca="1" si="23">SUM(L36:L38)</f>
        <v>249</v>
      </c>
      <c r="M39" s="65" t="e">
        <f t="shared" ca="1" si="23"/>
        <v>#NAME?</v>
      </c>
      <c r="N39" s="65">
        <f t="shared" ca="1" si="23"/>
        <v>246</v>
      </c>
      <c r="O39" s="65">
        <f t="shared" ca="1" si="23"/>
        <v>2124</v>
      </c>
      <c r="P39" s="65">
        <f t="shared" ca="1" si="23"/>
        <v>2124</v>
      </c>
      <c r="Q39" s="104"/>
      <c r="R39" s="1"/>
    </row>
    <row r="40" spans="1:19" x14ac:dyDescent="0.2">
      <c r="A40" s="10" t="s">
        <v>8</v>
      </c>
      <c r="B40" s="100" t="s">
        <v>370</v>
      </c>
      <c r="C40" s="10" t="s">
        <v>11</v>
      </c>
      <c r="D40" s="10" t="s">
        <v>12</v>
      </c>
      <c r="E40" s="10" t="s">
        <v>13</v>
      </c>
      <c r="F40" s="10" t="s">
        <v>14</v>
      </c>
      <c r="G40" s="10" t="s">
        <v>15</v>
      </c>
      <c r="H40" s="10" t="s">
        <v>16</v>
      </c>
      <c r="I40" s="29"/>
      <c r="J40" s="10" t="s">
        <v>8</v>
      </c>
      <c r="K40" s="10" t="s">
        <v>7</v>
      </c>
      <c r="L40" s="10" t="s">
        <v>11</v>
      </c>
      <c r="M40" s="10" t="s">
        <v>12</v>
      </c>
      <c r="N40" s="10" t="s">
        <v>13</v>
      </c>
      <c r="O40" s="10" t="s">
        <v>14</v>
      </c>
      <c r="P40" s="10" t="s">
        <v>15</v>
      </c>
      <c r="Q40" s="10" t="s">
        <v>16</v>
      </c>
      <c r="R40" s="12"/>
      <c r="S40" s="14"/>
    </row>
    <row r="41" spans="1:19" x14ac:dyDescent="0.2">
      <c r="A41" s="16">
        <v>2</v>
      </c>
      <c r="B41" s="21" t="str">
        <f>IFERROR(VLOOKUP(4,A$5:B$8,2,FALSE),"4A")</f>
        <v>CMM TRieste</v>
      </c>
      <c r="C41" s="25">
        <f ca="1">SUMIF(Calendario!$M:$M,$I41,Calendario!N:N)+SUMIF(Calendario!$T:$T,$I41,Calendario!U:U)</f>
        <v>83</v>
      </c>
      <c r="D41" s="25" t="e">
        <f ca="1">SUMIF(Calendario!$M:$M,$I41,Calendario!O:O)+SUMIF(Calendario!$T:$T,$I41,Calendario!V:V)</f>
        <v>#NAME?</v>
      </c>
      <c r="E41" s="25">
        <f ca="1">SUMIF(Calendario!$M:$M,$I41,Calendario!P:P)+SUMIF(Calendario!$T:$T,$I41,Calendario!W:W)</f>
        <v>82</v>
      </c>
      <c r="F41" s="25">
        <f ca="1">SUMIF(Calendario!$M:$M,$I41,Calendario!Q:Q)+SUMIF(Calendario!$T:$T,$I41,Calendario!X:X)</f>
        <v>708</v>
      </c>
      <c r="G41" s="25">
        <f ca="1">SUMIF(Calendario!$M:$M,$I41,Calendario!R:R)+SUMIF(Calendario!$T:$T,$I41,Calendario!Y:Y)</f>
        <v>708</v>
      </c>
      <c r="H41" s="25" t="e">
        <f t="shared" ref="H41:H43" ca="1" si="24">C41*3+D41*1+(F41-G41)/100+0.5</f>
        <v>#NAME?</v>
      </c>
      <c r="I41" s="29" t="e">
        <f ca="1">CONCAT(B40,B41)</f>
        <v>#NAME?</v>
      </c>
      <c r="J41" s="16">
        <v>2</v>
      </c>
      <c r="K41" s="21" t="str">
        <f>IFERROR(VLOOKUP(4,J$5:K$8,2,FALSE),"4I")</f>
        <v>Firenze F-U18</v>
      </c>
      <c r="L41" s="25">
        <f ca="1">SUMIF(Calendario!$M:$M,$R41,Calendario!N:N)+SUMIF(Calendario!$T:$T,$R41,Calendario!U:U)</f>
        <v>83</v>
      </c>
      <c r="M41" s="25" t="e">
        <f ca="1">SUMIF(Calendario!$M:$M,$R41,Calendario!O:O)+SUMIF(Calendario!$T:$T,$R41,Calendario!V:V)</f>
        <v>#NAME?</v>
      </c>
      <c r="N41" s="25">
        <f ca="1">SUMIF(Calendario!$M:$M,$R41,Calendario!P:P)+SUMIF(Calendario!$T:$T,$R41,Calendario!W:W)</f>
        <v>82</v>
      </c>
      <c r="O41" s="25">
        <f ca="1">SUMIF(Calendario!$M:$M,$R41,Calendario!Q:Q)+SUMIF(Calendario!$T:$T,$R41,Calendario!X:X)</f>
        <v>708</v>
      </c>
      <c r="P41" s="25">
        <f ca="1">SUMIF(Calendario!$M:$M,$R41,Calendario!R:R)+SUMIF(Calendario!$T:$T,$R41,Calendario!Y:Y)</f>
        <v>708</v>
      </c>
      <c r="Q41" s="25" t="e">
        <f t="shared" ref="Q41:Q43" ca="1" si="25">L41*3+M41*1+(O41-P41)/100+0.5</f>
        <v>#NAME?</v>
      </c>
      <c r="R41" s="29" t="e">
        <f ca="1">CONCAT(K40,K41)</f>
        <v>#NAME?</v>
      </c>
      <c r="S41" s="14"/>
    </row>
    <row r="42" spans="1:19" x14ac:dyDescent="0.2">
      <c r="A42" s="16">
        <v>1</v>
      </c>
      <c r="B42" s="21" t="str">
        <f>IFERROR(VLOOKUP(3,A$11:B$14,2,FALSE),"3B")</f>
        <v>C.C.Firenze A</v>
      </c>
      <c r="C42" s="25">
        <f ca="1">SUMIF(Calendario!$M:$M,$I42,Calendario!N:N)+SUMIF(Calendario!$T:$T,$I42,Calendario!U:U)</f>
        <v>83</v>
      </c>
      <c r="D42" s="25" t="e">
        <f ca="1">SUMIF(Calendario!$M:$M,$I42,Calendario!O:O)+SUMIF(Calendario!$T:$T,$I42,Calendario!V:V)</f>
        <v>#NAME?</v>
      </c>
      <c r="E42" s="25">
        <f ca="1">SUMIF(Calendario!$M:$M,$I42,Calendario!P:P)+SUMIF(Calendario!$T:$T,$I42,Calendario!W:W)</f>
        <v>82</v>
      </c>
      <c r="F42" s="25">
        <f ca="1">SUMIF(Calendario!$M:$M,$I42,Calendario!Q:Q)+SUMIF(Calendario!$T:$T,$I42,Calendario!X:X)</f>
        <v>708</v>
      </c>
      <c r="G42" s="25">
        <f ca="1">SUMIF(Calendario!$M:$M,$I42,Calendario!R:R)+SUMIF(Calendario!$T:$T,$I42,Calendario!Y:Y)</f>
        <v>708</v>
      </c>
      <c r="H42" s="25" t="e">
        <f t="shared" ca="1" si="24"/>
        <v>#NAME?</v>
      </c>
      <c r="I42" s="29" t="e">
        <f ca="1">CONCAT(B40,B42)</f>
        <v>#NAME?</v>
      </c>
      <c r="J42" s="16">
        <v>1</v>
      </c>
      <c r="K42" s="21" t="str">
        <f>IFERROR(VLOOKUP(3,J$5:K$8,2,FALSE),"3I")</f>
        <v>Swiss U21 B</v>
      </c>
      <c r="L42" s="25">
        <f ca="1">SUMIF(Calendario!$M:$M,$R42,Calendario!N:N)+SUMIF(Calendario!$T:$T,$R42,Calendario!U:U)</f>
        <v>83</v>
      </c>
      <c r="M42" s="25" t="e">
        <f ca="1">SUMIF(Calendario!$M:$M,$R42,Calendario!O:O)+SUMIF(Calendario!$T:$T,$R42,Calendario!V:V)</f>
        <v>#NAME?</v>
      </c>
      <c r="N42" s="25">
        <f ca="1">SUMIF(Calendario!$M:$M,$R42,Calendario!P:P)+SUMIF(Calendario!$T:$T,$R42,Calendario!W:W)</f>
        <v>82</v>
      </c>
      <c r="O42" s="25">
        <f ca="1">SUMIF(Calendario!$M:$M,$R42,Calendario!Q:Q)+SUMIF(Calendario!$T:$T,$R42,Calendario!X:X)</f>
        <v>708</v>
      </c>
      <c r="P42" s="25">
        <f ca="1">SUMIF(Calendario!$M:$M,$R42,Calendario!R:R)+SUMIF(Calendario!$T:$T,$R42,Calendario!Y:Y)</f>
        <v>708</v>
      </c>
      <c r="Q42" s="25" t="e">
        <f t="shared" ca="1" si="25"/>
        <v>#NAME?</v>
      </c>
      <c r="R42" s="29" t="e">
        <f ca="1">CONCAT(K40,K42)</f>
        <v>#NAME?</v>
      </c>
      <c r="S42" s="14"/>
    </row>
    <row r="43" spans="1:19" x14ac:dyDescent="0.2">
      <c r="A43" s="16">
        <v>3</v>
      </c>
      <c r="B43" s="21" t="str">
        <f>IFERROR(VLOOKUP(4,A$17:B$20,2,FALSE),"4C")</f>
        <v>C.C.Carso</v>
      </c>
      <c r="C43" s="25">
        <f ca="1">SUMIF(Calendario!$M:$M,$I43,Calendario!N:N)+SUMIF(Calendario!$T:$T,$I43,Calendario!U:U)</f>
        <v>83</v>
      </c>
      <c r="D43" s="25" t="e">
        <f ca="1">SUMIF(Calendario!$M:$M,$I43,Calendario!O:O)+SUMIF(Calendario!$T:$T,$I43,Calendario!V:V)</f>
        <v>#NAME?</v>
      </c>
      <c r="E43" s="25">
        <f ca="1">SUMIF(Calendario!$M:$M,$I43,Calendario!P:P)+SUMIF(Calendario!$T:$T,$I43,Calendario!W:W)</f>
        <v>82</v>
      </c>
      <c r="F43" s="25">
        <f ca="1">SUMIF(Calendario!$M:$M,$I43,Calendario!Q:Q)+SUMIF(Calendario!$T:$T,$I43,Calendario!X:X)</f>
        <v>708</v>
      </c>
      <c r="G43" s="25">
        <f ca="1">SUMIF(Calendario!$M:$M,$I43,Calendario!R:R)+SUMIF(Calendario!$T:$T,$I43,Calendario!Y:Y)</f>
        <v>708</v>
      </c>
      <c r="H43" s="102" t="e">
        <f t="shared" ca="1" si="24"/>
        <v>#NAME?</v>
      </c>
      <c r="I43" s="29" t="e">
        <f ca="1">CONCAT(B40,B43)</f>
        <v>#NAME?</v>
      </c>
      <c r="J43" s="16">
        <v>3</v>
      </c>
      <c r="K43" s="21" t="str">
        <f>IFERROR(VLOOKUP(4,J$17:K$20,2,FALSE),"4K")</f>
        <v>Arenzano U18</v>
      </c>
      <c r="L43" s="25">
        <f ca="1">SUMIF(Calendario!$M:$M,$R43,Calendario!N:N)+SUMIF(Calendario!$T:$T,$R43,Calendario!U:U)</f>
        <v>83</v>
      </c>
      <c r="M43" s="25" t="e">
        <f ca="1">SUMIF(Calendario!$M:$M,$R43,Calendario!O:O)+SUMIF(Calendario!$T:$T,$R43,Calendario!V:V)</f>
        <v>#NAME?</v>
      </c>
      <c r="N43" s="25">
        <f ca="1">SUMIF(Calendario!$M:$M,$R43,Calendario!P:P)+SUMIF(Calendario!$T:$T,$R43,Calendario!W:W)</f>
        <v>82</v>
      </c>
      <c r="O43" s="25">
        <f ca="1">SUMIF(Calendario!$M:$M,$R43,Calendario!Q:Q)+SUMIF(Calendario!$T:$T,$R43,Calendario!X:X)</f>
        <v>708</v>
      </c>
      <c r="P43" s="25">
        <f ca="1">SUMIF(Calendario!$M:$M,$R43,Calendario!R:R)+SUMIF(Calendario!$T:$T,$R43,Calendario!Y:Y)</f>
        <v>708</v>
      </c>
      <c r="Q43" s="102" t="e">
        <f t="shared" ca="1" si="25"/>
        <v>#NAME?</v>
      </c>
      <c r="R43" s="29" t="e">
        <f ca="1">CONCAT(K40,K43)</f>
        <v>#NAME?</v>
      </c>
      <c r="S43" s="14"/>
    </row>
    <row r="44" spans="1:19" x14ac:dyDescent="0.2">
      <c r="A44" s="96"/>
      <c r="B44" s="64" t="e">
        <f ca="1">12-C44-D44-E44</f>
        <v>#NAME?</v>
      </c>
      <c r="C44" s="65">
        <f t="shared" ref="C44:G44" ca="1" si="26">SUM(C40:C43)</f>
        <v>249</v>
      </c>
      <c r="D44" s="65" t="e">
        <f t="shared" ca="1" si="26"/>
        <v>#NAME?</v>
      </c>
      <c r="E44" s="65">
        <f t="shared" ca="1" si="26"/>
        <v>246</v>
      </c>
      <c r="F44" s="98">
        <f t="shared" ca="1" si="26"/>
        <v>2124</v>
      </c>
      <c r="G44" s="98">
        <f t="shared" ca="1" si="26"/>
        <v>2124</v>
      </c>
      <c r="H44" s="63"/>
      <c r="I44" s="1"/>
      <c r="J44" s="96"/>
      <c r="K44" s="64" t="e">
        <f ca="1">6-L44-M44-N44</f>
        <v>#NAME?</v>
      </c>
      <c r="L44" s="98">
        <f t="shared" ref="L44:P44" ca="1" si="27">SUM(L41:L43)</f>
        <v>249</v>
      </c>
      <c r="M44" s="98" t="e">
        <f t="shared" ca="1" si="27"/>
        <v>#NAME?</v>
      </c>
      <c r="N44" s="98">
        <f t="shared" ca="1" si="27"/>
        <v>246</v>
      </c>
      <c r="O44" s="98">
        <f t="shared" ca="1" si="27"/>
        <v>2124</v>
      </c>
      <c r="P44" s="98">
        <f t="shared" ca="1" si="27"/>
        <v>2124</v>
      </c>
      <c r="Q44" s="103"/>
      <c r="R44" s="1"/>
    </row>
    <row r="45" spans="1:19" ht="15.75" customHeight="1" x14ac:dyDescent="0.2">
      <c r="A45" s="14"/>
      <c r="I45" s="71"/>
      <c r="J45" s="14"/>
    </row>
    <row r="46" spans="1:19" ht="15.75" customHeight="1" x14ac:dyDescent="0.2">
      <c r="A46" s="14"/>
      <c r="I46" s="71"/>
      <c r="J46" s="14"/>
    </row>
    <row r="47" spans="1:19" ht="15.75" customHeight="1" x14ac:dyDescent="0.2"/>
    <row r="48" spans="1:19" ht="15.75" customHeight="1" x14ac:dyDescent="0.2"/>
    <row r="49" spans="11:11" ht="15.75" customHeight="1" x14ac:dyDescent="0.2">
      <c r="K49" s="19"/>
    </row>
    <row r="50" spans="11:11" ht="15.75" customHeight="1" x14ac:dyDescent="0.2">
      <c r="K50" s="19"/>
    </row>
    <row r="51" spans="11:11" ht="15.75" customHeight="1" x14ac:dyDescent="0.2"/>
    <row r="52" spans="11:11" ht="15.75" customHeight="1" x14ac:dyDescent="0.2">
      <c r="K52" s="19"/>
    </row>
    <row r="53" spans="11:11" ht="15.75" customHeight="1" x14ac:dyDescent="0.2">
      <c r="K53" s="19"/>
    </row>
    <row r="54" spans="11:11" ht="15.75" customHeight="1" x14ac:dyDescent="0.2"/>
    <row r="55" spans="11:11" ht="15.75" customHeight="1" x14ac:dyDescent="0.2">
      <c r="K55" s="19"/>
    </row>
    <row r="56" spans="11:11" ht="15.75" customHeight="1" x14ac:dyDescent="0.2">
      <c r="K56" s="19"/>
    </row>
    <row r="57" spans="11:11" ht="15.75" customHeight="1" x14ac:dyDescent="0.2"/>
    <row r="58" spans="11:11" ht="15.75" customHeight="1" x14ac:dyDescent="0.2"/>
    <row r="59" spans="11:11" ht="15.75" customHeight="1" x14ac:dyDescent="0.2"/>
    <row r="60" spans="11:11" ht="15.75" customHeight="1" x14ac:dyDescent="0.2"/>
    <row r="61" spans="11:11" ht="15.75" customHeight="1" x14ac:dyDescent="0.2"/>
    <row r="62" spans="11:11" ht="15.75" customHeight="1" x14ac:dyDescent="0.2"/>
    <row r="63" spans="11:11" ht="15.75" customHeight="1" x14ac:dyDescent="0.2"/>
    <row r="64" spans="11:11" ht="15.75" customHeight="1" x14ac:dyDescent="0.2"/>
    <row r="65" ht="15.75" customHeight="1" x14ac:dyDescent="0.2"/>
    <row r="66" ht="15.75" customHeight="1" x14ac:dyDescent="0.2"/>
  </sheetData>
  <mergeCells count="10">
    <mergeCell ref="A25:G25"/>
    <mergeCell ref="J25:P25"/>
    <mergeCell ref="J34:P34"/>
    <mergeCell ref="A34:G34"/>
    <mergeCell ref="A1:H1"/>
    <mergeCell ref="J1:Q1"/>
    <mergeCell ref="B3:G3"/>
    <mergeCell ref="K3:P3"/>
    <mergeCell ref="B24:H24"/>
    <mergeCell ref="K24:Q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3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2.75" customHeight="1" x14ac:dyDescent="0.2"/>
  <cols>
    <col min="1" max="1" width="17.28515625" customWidth="1"/>
    <col min="2" max="2" width="6.5703125" customWidth="1"/>
    <col min="3" max="4" width="17.28515625" customWidth="1"/>
    <col min="5" max="5" width="6.28515625" customWidth="1"/>
    <col min="6" max="6" width="17.28515625" customWidth="1"/>
    <col min="7" max="7" width="5.5703125" customWidth="1"/>
    <col min="8" max="8" width="17.28515625" customWidth="1"/>
    <col min="9" max="9" width="6.140625" customWidth="1"/>
    <col min="10" max="10" width="17.28515625" customWidth="1"/>
    <col min="11" max="11" width="5.5703125" customWidth="1"/>
    <col min="12" max="12" width="17.28515625" customWidth="1"/>
    <col min="13" max="13" width="5.7109375" customWidth="1"/>
    <col min="14" max="14" width="17.28515625" customWidth="1"/>
    <col min="15" max="15" width="5.5703125" customWidth="1"/>
    <col min="16" max="16" width="17.28515625" customWidth="1"/>
    <col min="17" max="17" width="5.7109375" customWidth="1"/>
    <col min="18" max="18" width="17.28515625" customWidth="1"/>
    <col min="19" max="19" width="5.5703125" customWidth="1"/>
    <col min="20" max="20" width="17.28515625" customWidth="1"/>
    <col min="21" max="21" width="6" customWidth="1"/>
    <col min="22" max="22" width="17.28515625" customWidth="1"/>
    <col min="23" max="23" width="6.28515625" customWidth="1"/>
    <col min="24" max="33" width="17.28515625" customWidth="1"/>
    <col min="34" max="34" width="21.5703125" customWidth="1"/>
    <col min="35" max="35" width="17.28515625" customWidth="1"/>
  </cols>
  <sheetData>
    <row r="1" spans="1:34" ht="12.75" customHeight="1" x14ac:dyDescent="0.2">
      <c r="A1" s="9" t="s">
        <v>33</v>
      </c>
      <c r="B1" s="9" t="s">
        <v>34</v>
      </c>
      <c r="C1" s="36" t="s">
        <v>35</v>
      </c>
      <c r="D1" s="9" t="s">
        <v>36</v>
      </c>
      <c r="E1" s="36" t="s">
        <v>37</v>
      </c>
      <c r="F1" s="36" t="s">
        <v>38</v>
      </c>
      <c r="G1" s="36" t="s">
        <v>39</v>
      </c>
      <c r="H1" s="36" t="s">
        <v>40</v>
      </c>
      <c r="I1" s="36" t="s">
        <v>41</v>
      </c>
      <c r="J1" s="36" t="s">
        <v>42</v>
      </c>
      <c r="K1" s="36" t="s">
        <v>43</v>
      </c>
      <c r="L1" s="36" t="s">
        <v>44</v>
      </c>
      <c r="M1" s="36" t="s">
        <v>45</v>
      </c>
      <c r="N1" s="36" t="s">
        <v>46</v>
      </c>
      <c r="O1" s="36" t="s">
        <v>47</v>
      </c>
      <c r="P1" s="36" t="s">
        <v>48</v>
      </c>
      <c r="Q1" s="36" t="s">
        <v>49</v>
      </c>
      <c r="R1" s="36" t="s">
        <v>50</v>
      </c>
      <c r="S1" s="36" t="s">
        <v>51</v>
      </c>
      <c r="T1" s="36" t="s">
        <v>52</v>
      </c>
      <c r="U1" s="36" t="s">
        <v>53</v>
      </c>
      <c r="V1" s="36" t="s">
        <v>54</v>
      </c>
      <c r="W1" s="36" t="s">
        <v>55</v>
      </c>
      <c r="X1" s="36" t="s">
        <v>56</v>
      </c>
      <c r="Y1" s="9" t="s">
        <v>57</v>
      </c>
      <c r="Z1" s="9" t="s">
        <v>58</v>
      </c>
      <c r="AA1" s="9" t="s">
        <v>59</v>
      </c>
      <c r="AB1" s="9" t="s">
        <v>60</v>
      </c>
      <c r="AC1" s="9" t="s">
        <v>61</v>
      </c>
      <c r="AD1" s="9" t="s">
        <v>62</v>
      </c>
      <c r="AE1" s="15" t="s">
        <v>63</v>
      </c>
      <c r="AF1" s="15" t="s">
        <v>64</v>
      </c>
      <c r="AG1" s="36" t="s">
        <v>65</v>
      </c>
      <c r="AH1" s="36" t="s">
        <v>66</v>
      </c>
    </row>
    <row r="2" spans="1:34" x14ac:dyDescent="0.25">
      <c r="A2" s="37">
        <v>42822.864907407406</v>
      </c>
      <c r="C2" s="26" t="s">
        <v>67</v>
      </c>
      <c r="D2" s="19" t="s">
        <v>68</v>
      </c>
      <c r="E2" s="19">
        <v>1</v>
      </c>
      <c r="F2" s="19" t="s">
        <v>69</v>
      </c>
      <c r="G2" s="19">
        <v>2</v>
      </c>
      <c r="H2" s="19" t="s">
        <v>70</v>
      </c>
      <c r="I2" s="19">
        <v>3</v>
      </c>
      <c r="J2" s="19" t="s">
        <v>71</v>
      </c>
      <c r="K2" s="19">
        <v>5</v>
      </c>
      <c r="L2" s="19" t="s">
        <v>72</v>
      </c>
      <c r="M2" s="19">
        <v>7</v>
      </c>
      <c r="N2" s="19" t="s">
        <v>73</v>
      </c>
      <c r="O2" s="19">
        <v>8</v>
      </c>
      <c r="P2" s="19" t="s">
        <v>74</v>
      </c>
      <c r="Q2" s="19">
        <v>10</v>
      </c>
      <c r="R2" s="19" t="s">
        <v>75</v>
      </c>
    </row>
    <row r="3" spans="1:34" x14ac:dyDescent="0.25">
      <c r="A3" s="37">
        <v>42823.533726851849</v>
      </c>
      <c r="C3" s="26" t="s">
        <v>76</v>
      </c>
      <c r="D3" s="19" t="s">
        <v>77</v>
      </c>
      <c r="E3" s="19">
        <v>1</v>
      </c>
      <c r="F3" s="19" t="s">
        <v>78</v>
      </c>
      <c r="G3" s="19">
        <v>10</v>
      </c>
      <c r="H3" s="19" t="s">
        <v>79</v>
      </c>
      <c r="I3" s="19">
        <v>3</v>
      </c>
      <c r="J3" s="19" t="s">
        <v>80</v>
      </c>
      <c r="K3" s="19">
        <v>4</v>
      </c>
      <c r="L3" s="19" t="s">
        <v>81</v>
      </c>
      <c r="O3" s="19">
        <v>6</v>
      </c>
      <c r="P3" s="19" t="s">
        <v>82</v>
      </c>
      <c r="Q3" s="19">
        <v>7</v>
      </c>
      <c r="R3" s="19" t="s">
        <v>83</v>
      </c>
      <c r="S3" s="19">
        <v>8</v>
      </c>
      <c r="T3" s="19" t="s">
        <v>84</v>
      </c>
      <c r="W3" s="19">
        <v>10</v>
      </c>
      <c r="X3" s="19" t="s">
        <v>79</v>
      </c>
      <c r="Y3" s="19" t="s">
        <v>85</v>
      </c>
      <c r="Z3" s="19" t="s">
        <v>86</v>
      </c>
      <c r="AA3" s="19" t="s">
        <v>87</v>
      </c>
      <c r="AG3" s="19" t="s">
        <v>88</v>
      </c>
      <c r="AH3" s="28"/>
    </row>
    <row r="4" spans="1:34" x14ac:dyDescent="0.25">
      <c r="A4" s="26" t="s">
        <v>89</v>
      </c>
      <c r="C4" s="26" t="s">
        <v>89</v>
      </c>
      <c r="D4" s="19" t="s">
        <v>77</v>
      </c>
      <c r="E4" s="19">
        <v>1</v>
      </c>
      <c r="F4" s="19" t="s">
        <v>90</v>
      </c>
      <c r="G4" s="19">
        <v>7</v>
      </c>
      <c r="H4" s="19" t="s">
        <v>91</v>
      </c>
      <c r="I4" s="19">
        <v>8</v>
      </c>
      <c r="J4" s="19" t="s">
        <v>92</v>
      </c>
      <c r="K4" s="19">
        <v>13</v>
      </c>
      <c r="L4" s="19" t="s">
        <v>93</v>
      </c>
      <c r="M4" s="19">
        <v>14</v>
      </c>
      <c r="N4" s="19" t="s">
        <v>94</v>
      </c>
    </row>
    <row r="5" spans="1:34" ht="12.75" customHeight="1" x14ac:dyDescent="0.2">
      <c r="A5" s="37">
        <v>42825.609594907408</v>
      </c>
      <c r="C5" s="19" t="s">
        <v>95</v>
      </c>
      <c r="D5" s="19" t="s">
        <v>77</v>
      </c>
      <c r="E5" s="19">
        <v>1</v>
      </c>
      <c r="F5" s="19" t="s">
        <v>96</v>
      </c>
      <c r="G5" s="19">
        <v>3</v>
      </c>
      <c r="H5" s="19" t="s">
        <v>97</v>
      </c>
      <c r="I5" s="19">
        <v>5</v>
      </c>
      <c r="J5" s="19" t="s">
        <v>98</v>
      </c>
      <c r="K5" s="19">
        <v>6</v>
      </c>
      <c r="L5" s="19" t="s">
        <v>99</v>
      </c>
      <c r="M5" s="19">
        <v>7</v>
      </c>
      <c r="N5" s="19" t="s">
        <v>100</v>
      </c>
      <c r="O5" s="19">
        <v>8</v>
      </c>
      <c r="P5" s="19" t="s">
        <v>101</v>
      </c>
      <c r="Q5" s="19">
        <v>9</v>
      </c>
      <c r="R5" s="19" t="s">
        <v>102</v>
      </c>
      <c r="S5" s="19">
        <v>13</v>
      </c>
      <c r="T5" s="19" t="s">
        <v>103</v>
      </c>
      <c r="Y5" s="19" t="s">
        <v>104</v>
      </c>
      <c r="Z5" s="19" t="s">
        <v>96</v>
      </c>
      <c r="AA5" s="19" t="s">
        <v>102</v>
      </c>
      <c r="AB5" s="19" t="s">
        <v>103</v>
      </c>
    </row>
    <row r="6" spans="1:34" x14ac:dyDescent="0.25">
      <c r="A6" s="37">
        <v>42826.935694444444</v>
      </c>
      <c r="C6" s="26" t="s">
        <v>105</v>
      </c>
      <c r="D6" s="19" t="s">
        <v>77</v>
      </c>
      <c r="E6" s="19">
        <v>1</v>
      </c>
      <c r="F6" s="19" t="s">
        <v>106</v>
      </c>
      <c r="G6" s="19">
        <v>4</v>
      </c>
      <c r="H6" s="19" t="s">
        <v>107</v>
      </c>
      <c r="I6" s="19">
        <v>8</v>
      </c>
      <c r="J6" s="19" t="s">
        <v>108</v>
      </c>
      <c r="K6" s="19">
        <v>9</v>
      </c>
      <c r="L6" s="19" t="s">
        <v>109</v>
      </c>
      <c r="M6" s="19">
        <v>7</v>
      </c>
      <c r="N6" s="19" t="s">
        <v>110</v>
      </c>
      <c r="O6" s="19"/>
      <c r="P6" s="19"/>
      <c r="Q6" s="19"/>
      <c r="R6" s="19"/>
      <c r="Y6" s="19" t="s">
        <v>106</v>
      </c>
      <c r="Z6" s="19" t="s">
        <v>106</v>
      </c>
      <c r="AA6" s="19" t="s">
        <v>111</v>
      </c>
      <c r="AB6" s="19" t="s">
        <v>112</v>
      </c>
    </row>
    <row r="7" spans="1:34" x14ac:dyDescent="0.25">
      <c r="A7" s="37">
        <v>42831.294767581014</v>
      </c>
      <c r="C7" s="26" t="s">
        <v>113</v>
      </c>
      <c r="D7" s="19" t="s">
        <v>68</v>
      </c>
      <c r="E7" s="19">
        <v>1</v>
      </c>
      <c r="F7" s="19" t="s">
        <v>114</v>
      </c>
      <c r="G7" s="19">
        <v>2</v>
      </c>
      <c r="H7" s="19" t="s">
        <v>115</v>
      </c>
      <c r="I7" s="19">
        <v>3</v>
      </c>
      <c r="J7" s="19" t="s">
        <v>116</v>
      </c>
      <c r="K7" s="19">
        <v>5</v>
      </c>
      <c r="L7" s="19" t="s">
        <v>117</v>
      </c>
      <c r="M7" s="19">
        <v>7</v>
      </c>
      <c r="N7" s="19" t="s">
        <v>118</v>
      </c>
      <c r="O7" s="19">
        <v>9</v>
      </c>
      <c r="P7" s="19" t="s">
        <v>119</v>
      </c>
      <c r="Y7" s="19" t="s">
        <v>120</v>
      </c>
      <c r="Z7" s="19" t="s">
        <v>114</v>
      </c>
      <c r="AA7" s="19" t="s">
        <v>117</v>
      </c>
      <c r="AB7" s="19" t="s">
        <v>118</v>
      </c>
    </row>
    <row r="8" spans="1:34" x14ac:dyDescent="0.25">
      <c r="A8" s="37">
        <v>42831.295659664349</v>
      </c>
      <c r="C8" s="26" t="s">
        <v>121</v>
      </c>
      <c r="D8" s="19" t="s">
        <v>77</v>
      </c>
      <c r="E8" s="19">
        <v>1</v>
      </c>
      <c r="F8" s="19" t="s">
        <v>122</v>
      </c>
      <c r="G8" s="19">
        <v>2</v>
      </c>
      <c r="H8" s="19" t="s">
        <v>123</v>
      </c>
      <c r="I8" s="19">
        <v>3</v>
      </c>
      <c r="J8" s="19" t="s">
        <v>124</v>
      </c>
      <c r="K8" s="19">
        <v>4</v>
      </c>
      <c r="L8" s="19" t="s">
        <v>125</v>
      </c>
      <c r="M8" s="19">
        <v>5</v>
      </c>
      <c r="N8" s="19" t="s">
        <v>126</v>
      </c>
      <c r="O8" s="19">
        <v>6</v>
      </c>
      <c r="P8" s="19" t="s">
        <v>127</v>
      </c>
      <c r="Q8" s="19">
        <v>7</v>
      </c>
      <c r="R8" s="19" t="s">
        <v>128</v>
      </c>
      <c r="Y8" s="19" t="s">
        <v>120</v>
      </c>
      <c r="Z8" s="19" t="s">
        <v>122</v>
      </c>
      <c r="AA8" s="19" t="s">
        <v>127</v>
      </c>
      <c r="AB8" s="19" t="s">
        <v>128</v>
      </c>
    </row>
    <row r="9" spans="1:34" x14ac:dyDescent="0.25">
      <c r="A9" s="37">
        <v>42831.360503726857</v>
      </c>
      <c r="C9" s="26" t="s">
        <v>129</v>
      </c>
      <c r="D9" s="19" t="s">
        <v>68</v>
      </c>
      <c r="E9" s="19">
        <v>2</v>
      </c>
      <c r="F9" s="19" t="s">
        <v>130</v>
      </c>
      <c r="G9" s="19">
        <v>3</v>
      </c>
      <c r="H9" s="19" t="s">
        <v>131</v>
      </c>
      <c r="I9" s="19">
        <v>5</v>
      </c>
      <c r="J9" s="19" t="s">
        <v>132</v>
      </c>
      <c r="K9" s="19">
        <v>6</v>
      </c>
      <c r="L9" s="19" t="s">
        <v>133</v>
      </c>
      <c r="M9" s="19">
        <v>7</v>
      </c>
      <c r="N9" s="19" t="s">
        <v>134</v>
      </c>
      <c r="O9" s="19">
        <v>8</v>
      </c>
      <c r="P9" s="19" t="s">
        <v>135</v>
      </c>
      <c r="Q9" s="19">
        <v>9</v>
      </c>
      <c r="R9" s="19" t="s">
        <v>136</v>
      </c>
      <c r="S9" s="19">
        <v>10</v>
      </c>
      <c r="T9" s="19" t="s">
        <v>137</v>
      </c>
      <c r="Y9" s="19" t="s">
        <v>138</v>
      </c>
      <c r="Z9" s="19" t="s">
        <v>131</v>
      </c>
      <c r="AA9" s="19" t="s">
        <v>130</v>
      </c>
      <c r="AB9" s="19" t="s">
        <v>133</v>
      </c>
    </row>
    <row r="10" spans="1:34" x14ac:dyDescent="0.25">
      <c r="A10" s="37">
        <v>42831.369042951388</v>
      </c>
      <c r="C10" s="26" t="s">
        <v>139</v>
      </c>
      <c r="D10" s="19" t="s">
        <v>77</v>
      </c>
      <c r="E10" s="19">
        <v>1</v>
      </c>
      <c r="F10" s="19" t="s">
        <v>140</v>
      </c>
      <c r="G10" s="19">
        <v>2</v>
      </c>
      <c r="H10" s="19" t="s">
        <v>141</v>
      </c>
      <c r="I10" s="19">
        <v>3</v>
      </c>
      <c r="J10" s="19" t="s">
        <v>142</v>
      </c>
      <c r="K10" s="19">
        <v>4</v>
      </c>
      <c r="L10" s="19" t="s">
        <v>143</v>
      </c>
      <c r="M10" s="19">
        <v>5</v>
      </c>
      <c r="N10" s="19" t="s">
        <v>144</v>
      </c>
      <c r="O10" s="19">
        <v>6</v>
      </c>
      <c r="P10" s="19" t="s">
        <v>145</v>
      </c>
      <c r="Q10" s="19">
        <v>7</v>
      </c>
      <c r="R10" s="19" t="s">
        <v>146</v>
      </c>
      <c r="S10" s="19">
        <v>8</v>
      </c>
      <c r="T10" s="19" t="s">
        <v>147</v>
      </c>
      <c r="Y10" s="19" t="s">
        <v>148</v>
      </c>
      <c r="Z10" s="19" t="s">
        <v>148</v>
      </c>
      <c r="AA10" s="19" t="s">
        <v>144</v>
      </c>
      <c r="AB10" s="19" t="s">
        <v>140</v>
      </c>
    </row>
    <row r="11" spans="1:34" x14ac:dyDescent="0.25">
      <c r="A11" s="37">
        <v>42831.377537696761</v>
      </c>
      <c r="C11" s="26" t="s">
        <v>149</v>
      </c>
      <c r="D11" s="19" t="s">
        <v>68</v>
      </c>
      <c r="E11" s="19">
        <v>7</v>
      </c>
      <c r="F11" s="19" t="s">
        <v>150</v>
      </c>
      <c r="G11" s="19">
        <v>2</v>
      </c>
      <c r="H11" s="19" t="s">
        <v>151</v>
      </c>
      <c r="K11" s="19">
        <v>4</v>
      </c>
      <c r="L11" s="19" t="s">
        <v>152</v>
      </c>
      <c r="Q11" s="19">
        <v>5</v>
      </c>
      <c r="R11" s="19" t="s">
        <v>153</v>
      </c>
      <c r="S11" s="19">
        <v>1</v>
      </c>
      <c r="T11" s="19" t="s">
        <v>154</v>
      </c>
      <c r="U11" s="19">
        <v>9</v>
      </c>
      <c r="V11" s="19" t="s">
        <v>155</v>
      </c>
      <c r="W11" s="19">
        <v>10</v>
      </c>
      <c r="X11" s="19" t="s">
        <v>156</v>
      </c>
      <c r="Z11" s="19" t="s">
        <v>156</v>
      </c>
      <c r="AA11" s="19" t="s">
        <v>152</v>
      </c>
      <c r="AB11" s="19" t="s">
        <v>151</v>
      </c>
    </row>
    <row r="12" spans="1:34" x14ac:dyDescent="0.25">
      <c r="A12" s="37">
        <v>42831.388127511571</v>
      </c>
      <c r="C12" s="26" t="s">
        <v>157</v>
      </c>
      <c r="D12" s="19" t="s">
        <v>68</v>
      </c>
      <c r="E12" s="19">
        <v>1</v>
      </c>
      <c r="F12" s="19" t="s">
        <v>158</v>
      </c>
      <c r="G12" s="19">
        <v>3</v>
      </c>
      <c r="H12" s="19" t="s">
        <v>159</v>
      </c>
      <c r="I12" s="19">
        <v>4</v>
      </c>
      <c r="J12" s="19" t="s">
        <v>160</v>
      </c>
      <c r="K12" s="19">
        <v>5</v>
      </c>
      <c r="L12" s="19" t="s">
        <v>161</v>
      </c>
      <c r="M12" s="19">
        <v>6</v>
      </c>
      <c r="N12" s="19" t="s">
        <v>162</v>
      </c>
      <c r="O12" s="19">
        <v>7</v>
      </c>
      <c r="P12" s="19" t="s">
        <v>163</v>
      </c>
      <c r="Q12" s="19">
        <v>8</v>
      </c>
      <c r="R12" s="19" t="s">
        <v>164</v>
      </c>
      <c r="S12" s="19">
        <v>9</v>
      </c>
      <c r="T12" s="19" t="s">
        <v>165</v>
      </c>
      <c r="U12" s="19">
        <v>10</v>
      </c>
      <c r="V12" s="19" t="s">
        <v>166</v>
      </c>
      <c r="Y12" s="19" t="s">
        <v>160</v>
      </c>
      <c r="Z12" s="19" t="s">
        <v>160</v>
      </c>
      <c r="AA12" s="19" t="s">
        <v>162</v>
      </c>
      <c r="AB12" s="19" t="s">
        <v>166</v>
      </c>
    </row>
    <row r="13" spans="1:34" x14ac:dyDescent="0.25">
      <c r="A13" s="37">
        <v>42831.410591226857</v>
      </c>
      <c r="C13" s="26" t="s">
        <v>167</v>
      </c>
      <c r="D13" s="19" t="s">
        <v>68</v>
      </c>
      <c r="E13" s="19">
        <v>2</v>
      </c>
      <c r="F13" s="19" t="s">
        <v>168</v>
      </c>
      <c r="G13" s="19">
        <v>3</v>
      </c>
      <c r="H13" s="19" t="s">
        <v>169</v>
      </c>
      <c r="I13" s="19">
        <v>4</v>
      </c>
      <c r="J13" s="19" t="s">
        <v>170</v>
      </c>
      <c r="K13" s="19">
        <v>6</v>
      </c>
      <c r="L13" s="19" t="s">
        <v>171</v>
      </c>
      <c r="M13" s="19">
        <v>7</v>
      </c>
      <c r="N13" s="19" t="s">
        <v>172</v>
      </c>
      <c r="O13" s="19">
        <v>8</v>
      </c>
      <c r="P13" s="19" t="s">
        <v>173</v>
      </c>
      <c r="Q13" s="19">
        <v>9</v>
      </c>
      <c r="R13" s="19" t="s">
        <v>174</v>
      </c>
      <c r="S13" s="19">
        <v>10</v>
      </c>
      <c r="T13" s="19" t="s">
        <v>175</v>
      </c>
      <c r="Y13" s="19" t="s">
        <v>176</v>
      </c>
      <c r="Z13" s="19" t="s">
        <v>168</v>
      </c>
      <c r="AA13" s="19" t="s">
        <v>169</v>
      </c>
      <c r="AB13" s="19" t="s">
        <v>173</v>
      </c>
    </row>
    <row r="14" spans="1:34" ht="12.75" customHeight="1" x14ac:dyDescent="0.2">
      <c r="A14" s="37">
        <v>42831.53498449074</v>
      </c>
      <c r="C14" s="19" t="s">
        <v>177</v>
      </c>
      <c r="D14" s="19" t="s">
        <v>68</v>
      </c>
      <c r="E14" s="19">
        <v>1</v>
      </c>
      <c r="F14" s="19" t="s">
        <v>178</v>
      </c>
      <c r="G14" s="19">
        <v>2</v>
      </c>
      <c r="H14" s="19" t="s">
        <v>179</v>
      </c>
      <c r="I14" s="19">
        <v>5</v>
      </c>
      <c r="J14" s="19" t="s">
        <v>180</v>
      </c>
      <c r="K14" s="19">
        <v>6</v>
      </c>
      <c r="L14" s="19" t="s">
        <v>181</v>
      </c>
      <c r="M14" s="19">
        <v>8</v>
      </c>
      <c r="N14" s="19" t="s">
        <v>182</v>
      </c>
      <c r="O14" s="19">
        <v>7</v>
      </c>
      <c r="P14" s="19" t="s">
        <v>183</v>
      </c>
      <c r="Q14" s="19">
        <v>9</v>
      </c>
      <c r="R14" s="19" t="s">
        <v>184</v>
      </c>
      <c r="S14" s="19">
        <v>11</v>
      </c>
      <c r="T14" s="19" t="s">
        <v>185</v>
      </c>
      <c r="Z14" s="19" t="s">
        <v>178</v>
      </c>
      <c r="AA14" s="19" t="s">
        <v>185</v>
      </c>
    </row>
    <row r="15" spans="1:34" x14ac:dyDescent="0.25">
      <c r="A15" s="37">
        <v>42831.814098495372</v>
      </c>
      <c r="C15" s="26" t="s">
        <v>186</v>
      </c>
      <c r="D15" s="19" t="s">
        <v>68</v>
      </c>
      <c r="E15" s="19">
        <v>15</v>
      </c>
      <c r="F15" s="19" t="s">
        <v>187</v>
      </c>
      <c r="G15" s="19">
        <v>10</v>
      </c>
      <c r="H15" s="19" t="s">
        <v>188</v>
      </c>
      <c r="I15" s="19">
        <v>9</v>
      </c>
      <c r="J15" s="19" t="s">
        <v>189</v>
      </c>
      <c r="K15" s="19">
        <v>8</v>
      </c>
      <c r="L15" s="19" t="s">
        <v>190</v>
      </c>
      <c r="M15" s="19">
        <v>7</v>
      </c>
      <c r="N15" s="19" t="s">
        <v>191</v>
      </c>
      <c r="O15" s="19">
        <v>6</v>
      </c>
      <c r="P15" s="19" t="s">
        <v>192</v>
      </c>
      <c r="Q15" s="19">
        <v>3</v>
      </c>
      <c r="R15" s="19" t="s">
        <v>193</v>
      </c>
      <c r="S15" s="19">
        <v>2</v>
      </c>
      <c r="T15" s="19" t="s">
        <v>97</v>
      </c>
      <c r="U15" s="19">
        <v>1</v>
      </c>
      <c r="V15" s="19" t="s">
        <v>194</v>
      </c>
      <c r="W15" s="19">
        <v>13</v>
      </c>
      <c r="X15" s="19" t="s">
        <v>195</v>
      </c>
      <c r="Y15" s="19" t="s">
        <v>196</v>
      </c>
      <c r="Z15" s="19" t="s">
        <v>193</v>
      </c>
      <c r="AA15" s="19" t="s">
        <v>190</v>
      </c>
      <c r="AB15" s="19" t="s">
        <v>97</v>
      </c>
    </row>
    <row r="16" spans="1:34" x14ac:dyDescent="0.25">
      <c r="A16" s="37">
        <v>42831.943485659722</v>
      </c>
      <c r="C16" s="26" t="s">
        <v>197</v>
      </c>
      <c r="D16" s="19" t="s">
        <v>77</v>
      </c>
      <c r="E16" s="43">
        <v>1</v>
      </c>
      <c r="F16" s="19" t="s">
        <v>198</v>
      </c>
      <c r="G16" s="43">
        <v>2</v>
      </c>
      <c r="H16" s="19" t="s">
        <v>199</v>
      </c>
      <c r="I16" s="43">
        <v>3</v>
      </c>
      <c r="J16" s="19" t="s">
        <v>200</v>
      </c>
      <c r="M16" s="19">
        <v>5</v>
      </c>
      <c r="N16" s="19" t="s">
        <v>201</v>
      </c>
      <c r="O16" s="19">
        <v>6</v>
      </c>
      <c r="P16" s="19" t="s">
        <v>202</v>
      </c>
      <c r="Q16" s="19">
        <v>7</v>
      </c>
      <c r="R16" s="19" t="s">
        <v>203</v>
      </c>
      <c r="S16" s="19">
        <v>8</v>
      </c>
      <c r="T16" s="19" t="s">
        <v>204</v>
      </c>
      <c r="W16" s="19">
        <v>10</v>
      </c>
      <c r="X16" s="19" t="s">
        <v>205</v>
      </c>
      <c r="Y16" s="19" t="s">
        <v>206</v>
      </c>
      <c r="Z16" s="19" t="s">
        <v>201</v>
      </c>
      <c r="AA16" s="19" t="s">
        <v>199</v>
      </c>
    </row>
    <row r="17" spans="1:35" ht="12.75" customHeight="1" x14ac:dyDescent="0.2">
      <c r="A17" s="37">
        <v>42832.589415254624</v>
      </c>
      <c r="C17" s="19" t="s">
        <v>207</v>
      </c>
      <c r="D17" s="19" t="s">
        <v>68</v>
      </c>
      <c r="E17" s="19">
        <v>1</v>
      </c>
      <c r="F17" s="19" t="s">
        <v>208</v>
      </c>
      <c r="G17" s="19">
        <v>2</v>
      </c>
      <c r="H17" s="19" t="s">
        <v>209</v>
      </c>
      <c r="I17" s="19">
        <v>3</v>
      </c>
      <c r="J17" s="19" t="s">
        <v>210</v>
      </c>
      <c r="K17" s="19">
        <v>5</v>
      </c>
      <c r="L17" s="19" t="s">
        <v>211</v>
      </c>
      <c r="M17" s="19">
        <v>7</v>
      </c>
      <c r="N17" s="19" t="s">
        <v>212</v>
      </c>
      <c r="O17" s="19">
        <v>8</v>
      </c>
      <c r="P17" s="19" t="s">
        <v>213</v>
      </c>
      <c r="Q17" s="19">
        <v>9</v>
      </c>
      <c r="R17" s="19" t="s">
        <v>214</v>
      </c>
      <c r="S17" s="19">
        <v>10</v>
      </c>
      <c r="T17" s="19" t="s">
        <v>215</v>
      </c>
      <c r="Y17" s="19" t="s">
        <v>213</v>
      </c>
      <c r="Z17" s="19" t="s">
        <v>210</v>
      </c>
      <c r="AA17" s="19" t="s">
        <v>216</v>
      </c>
      <c r="AB17" s="19" t="s">
        <v>208</v>
      </c>
    </row>
    <row r="18" spans="1:35" ht="12.75" customHeight="1" x14ac:dyDescent="0.2">
      <c r="A18" s="37">
        <v>42832.593800625</v>
      </c>
      <c r="C18" s="19" t="s">
        <v>217</v>
      </c>
      <c r="D18" s="19" t="s">
        <v>77</v>
      </c>
      <c r="E18" s="19">
        <v>1</v>
      </c>
      <c r="F18" s="19" t="s">
        <v>218</v>
      </c>
      <c r="G18" s="19">
        <v>3</v>
      </c>
      <c r="H18" s="19" t="s">
        <v>219</v>
      </c>
      <c r="I18" s="19">
        <v>4</v>
      </c>
      <c r="J18" s="19" t="s">
        <v>220</v>
      </c>
      <c r="K18" s="19">
        <v>5</v>
      </c>
      <c r="L18" s="19" t="s">
        <v>221</v>
      </c>
      <c r="M18" s="19">
        <v>6</v>
      </c>
      <c r="N18" s="19" t="s">
        <v>222</v>
      </c>
      <c r="O18" s="19">
        <v>7</v>
      </c>
      <c r="P18" s="19" t="s">
        <v>223</v>
      </c>
      <c r="Q18" s="19">
        <v>8</v>
      </c>
      <c r="R18" s="19" t="s">
        <v>224</v>
      </c>
      <c r="S18" s="19">
        <v>9</v>
      </c>
      <c r="T18" s="19" t="s">
        <v>225</v>
      </c>
      <c r="Y18" s="19" t="s">
        <v>226</v>
      </c>
      <c r="Z18" s="19" t="s">
        <v>227</v>
      </c>
      <c r="AA18" s="19" t="s">
        <v>224</v>
      </c>
      <c r="AB18" s="19" t="s">
        <v>220</v>
      </c>
    </row>
    <row r="19" spans="1:35" ht="12.75" customHeight="1" x14ac:dyDescent="0.2">
      <c r="A19" s="37">
        <v>42832.600503773152</v>
      </c>
      <c r="C19" s="19" t="s">
        <v>228</v>
      </c>
      <c r="D19" s="19" t="s">
        <v>77</v>
      </c>
      <c r="E19" s="19">
        <v>1</v>
      </c>
      <c r="F19" s="19" t="s">
        <v>229</v>
      </c>
      <c r="G19" s="19">
        <v>2</v>
      </c>
      <c r="H19" s="19" t="s">
        <v>230</v>
      </c>
      <c r="I19" s="19">
        <v>3</v>
      </c>
      <c r="J19" s="19" t="s">
        <v>231</v>
      </c>
      <c r="K19" s="19">
        <v>5</v>
      </c>
      <c r="L19" s="19" t="s">
        <v>232</v>
      </c>
      <c r="M19" s="19">
        <v>8</v>
      </c>
      <c r="N19" s="19" t="s">
        <v>233</v>
      </c>
      <c r="O19" s="19">
        <v>9</v>
      </c>
      <c r="P19" s="19" t="s">
        <v>234</v>
      </c>
      <c r="Q19" s="19" t="s">
        <v>235</v>
      </c>
      <c r="Y19" s="19" t="s">
        <v>226</v>
      </c>
      <c r="Z19" s="19" t="s">
        <v>236</v>
      </c>
      <c r="AA19" s="19" t="s">
        <v>237</v>
      </c>
    </row>
    <row r="20" spans="1:35" ht="12.75" customHeight="1" x14ac:dyDescent="0.2">
      <c r="A20" s="37">
        <v>42832.665242106479</v>
      </c>
      <c r="C20" s="19" t="s">
        <v>238</v>
      </c>
      <c r="D20" s="19" t="s">
        <v>68</v>
      </c>
      <c r="E20" s="19">
        <v>1</v>
      </c>
      <c r="F20" s="19" t="s">
        <v>239</v>
      </c>
      <c r="G20" s="19">
        <v>2</v>
      </c>
      <c r="H20" s="19" t="s">
        <v>240</v>
      </c>
      <c r="I20" s="19">
        <v>5</v>
      </c>
      <c r="J20" s="19" t="s">
        <v>241</v>
      </c>
      <c r="K20" s="19">
        <v>6</v>
      </c>
      <c r="L20" s="19" t="s">
        <v>242</v>
      </c>
      <c r="M20" s="19">
        <v>7</v>
      </c>
      <c r="N20" s="19" t="s">
        <v>243</v>
      </c>
      <c r="O20" s="19">
        <v>8</v>
      </c>
      <c r="P20" s="19" t="s">
        <v>244</v>
      </c>
      <c r="Q20" s="19">
        <v>9</v>
      </c>
      <c r="R20" s="19" t="s">
        <v>245</v>
      </c>
      <c r="Y20" s="19" t="s">
        <v>180</v>
      </c>
      <c r="Z20" s="19" t="s">
        <v>245</v>
      </c>
      <c r="AA20" s="19" t="s">
        <v>242</v>
      </c>
      <c r="AG20" s="19" t="s">
        <v>246</v>
      </c>
    </row>
    <row r="21" spans="1:35" ht="12.75" customHeight="1" x14ac:dyDescent="0.2">
      <c r="A21" s="37">
        <v>42832.864837199071</v>
      </c>
      <c r="C21" s="19" t="s">
        <v>247</v>
      </c>
      <c r="D21" s="19" t="s">
        <v>68</v>
      </c>
      <c r="E21" s="19" t="s">
        <v>248</v>
      </c>
      <c r="F21" s="19" t="s">
        <v>249</v>
      </c>
      <c r="G21" s="19" t="s">
        <v>250</v>
      </c>
      <c r="H21" s="19" t="s">
        <v>251</v>
      </c>
      <c r="I21" s="19" t="s">
        <v>252</v>
      </c>
      <c r="J21" s="19" t="s">
        <v>253</v>
      </c>
      <c r="K21" s="19" t="s">
        <v>254</v>
      </c>
      <c r="L21" s="19" t="s">
        <v>255</v>
      </c>
      <c r="M21" s="19" t="s">
        <v>256</v>
      </c>
      <c r="N21" s="19" t="s">
        <v>257</v>
      </c>
      <c r="O21" s="19" t="s">
        <v>258</v>
      </c>
      <c r="P21" s="19" t="s">
        <v>259</v>
      </c>
      <c r="Q21" s="19" t="s">
        <v>260</v>
      </c>
      <c r="R21" s="19" t="s">
        <v>261</v>
      </c>
      <c r="S21" s="19" t="s">
        <v>262</v>
      </c>
      <c r="T21" s="19" t="s">
        <v>263</v>
      </c>
      <c r="Y21" s="19" t="s">
        <v>249</v>
      </c>
      <c r="Z21" s="19" t="s">
        <v>249</v>
      </c>
      <c r="AA21" s="19" t="s">
        <v>264</v>
      </c>
    </row>
    <row r="22" spans="1:35" ht="12.75" customHeight="1" x14ac:dyDescent="0.2">
      <c r="A22" s="37">
        <v>42833.401086701386</v>
      </c>
      <c r="C22" s="19" t="s">
        <v>265</v>
      </c>
      <c r="D22" s="19" t="s">
        <v>77</v>
      </c>
      <c r="E22" s="19">
        <v>7</v>
      </c>
      <c r="F22" s="19" t="s">
        <v>266</v>
      </c>
      <c r="G22" s="19">
        <v>3</v>
      </c>
      <c r="H22" s="19" t="s">
        <v>267</v>
      </c>
      <c r="I22" s="19">
        <v>4</v>
      </c>
      <c r="J22" s="19" t="s">
        <v>268</v>
      </c>
      <c r="K22" s="19">
        <v>8</v>
      </c>
      <c r="L22" s="19" t="s">
        <v>269</v>
      </c>
      <c r="M22" s="19">
        <v>9</v>
      </c>
      <c r="N22" s="19" t="s">
        <v>270</v>
      </c>
      <c r="O22" s="19">
        <v>10</v>
      </c>
      <c r="P22" s="19" t="s">
        <v>271</v>
      </c>
      <c r="Z22" s="19" t="s">
        <v>272</v>
      </c>
      <c r="AA22" s="19" t="s">
        <v>267</v>
      </c>
      <c r="AB22" s="19" t="s">
        <v>268</v>
      </c>
      <c r="AG22" s="19" t="s">
        <v>273</v>
      </c>
    </row>
    <row r="23" spans="1:35" ht="12.75" customHeight="1" x14ac:dyDescent="0.2">
      <c r="A23" s="45"/>
      <c r="B23" s="45"/>
      <c r="C23" s="19" t="s">
        <v>274</v>
      </c>
      <c r="D23" s="19" t="s">
        <v>68</v>
      </c>
      <c r="E23" s="43">
        <v>1</v>
      </c>
      <c r="F23" s="43" t="s">
        <v>275</v>
      </c>
      <c r="G23" s="43">
        <v>2</v>
      </c>
      <c r="H23" s="43" t="s">
        <v>251</v>
      </c>
      <c r="I23" s="43">
        <v>4</v>
      </c>
      <c r="J23" s="43" t="s">
        <v>259</v>
      </c>
      <c r="K23" s="43">
        <v>6</v>
      </c>
      <c r="L23" s="43" t="s">
        <v>276</v>
      </c>
      <c r="M23" s="43">
        <v>7</v>
      </c>
      <c r="N23" s="43" t="s">
        <v>257</v>
      </c>
      <c r="O23" s="43">
        <v>11</v>
      </c>
      <c r="P23" s="43" t="s">
        <v>264</v>
      </c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</row>
    <row r="24" spans="1:35" x14ac:dyDescent="0.25">
      <c r="A24" s="45"/>
      <c r="B24" s="45"/>
      <c r="C24" s="26" t="s">
        <v>67</v>
      </c>
      <c r="D24" s="19" t="s">
        <v>68</v>
      </c>
      <c r="E24" s="43">
        <v>1</v>
      </c>
      <c r="F24" s="43" t="s">
        <v>278</v>
      </c>
      <c r="G24" s="43">
        <v>2</v>
      </c>
      <c r="H24" s="43" t="s">
        <v>279</v>
      </c>
      <c r="I24" s="43">
        <v>3</v>
      </c>
      <c r="J24" s="43" t="s">
        <v>280</v>
      </c>
      <c r="K24" s="43">
        <v>5</v>
      </c>
      <c r="L24" s="43" t="s">
        <v>281</v>
      </c>
      <c r="M24" s="43">
        <v>7</v>
      </c>
      <c r="N24" s="43" t="s">
        <v>282</v>
      </c>
      <c r="O24" s="43">
        <v>8</v>
      </c>
      <c r="P24" s="43" t="s">
        <v>283</v>
      </c>
      <c r="Q24" s="43">
        <v>10</v>
      </c>
      <c r="R24" s="43" t="s">
        <v>284</v>
      </c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</row>
    <row r="25" spans="1:35" x14ac:dyDescent="0.25">
      <c r="A25" s="45"/>
      <c r="B25" s="45"/>
      <c r="C25" s="26" t="s">
        <v>285</v>
      </c>
      <c r="D25" s="19" t="s">
        <v>77</v>
      </c>
      <c r="E25" s="43">
        <v>1</v>
      </c>
      <c r="F25" s="43" t="s">
        <v>286</v>
      </c>
      <c r="G25" s="43">
        <v>2</v>
      </c>
      <c r="H25" s="43" t="s">
        <v>287</v>
      </c>
      <c r="I25" s="43">
        <v>3</v>
      </c>
      <c r="J25" s="43" t="s">
        <v>288</v>
      </c>
      <c r="K25" s="43">
        <v>4</v>
      </c>
      <c r="L25" s="43" t="s">
        <v>289</v>
      </c>
      <c r="M25" s="43">
        <v>5</v>
      </c>
      <c r="N25" s="43" t="s">
        <v>290</v>
      </c>
      <c r="O25" s="43">
        <v>7</v>
      </c>
      <c r="P25" s="43" t="s">
        <v>291</v>
      </c>
      <c r="Q25" s="43">
        <v>8</v>
      </c>
      <c r="R25" s="43" t="s">
        <v>292</v>
      </c>
      <c r="S25" s="43">
        <v>9</v>
      </c>
      <c r="T25" s="43" t="s">
        <v>293</v>
      </c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</row>
    <row r="26" spans="1:35" ht="12.75" customHeight="1" x14ac:dyDescent="0.2">
      <c r="C26" s="19" t="s">
        <v>294</v>
      </c>
      <c r="D26" s="19" t="s">
        <v>68</v>
      </c>
      <c r="E26" s="19">
        <v>7</v>
      </c>
      <c r="F26" s="19" t="s">
        <v>295</v>
      </c>
      <c r="G26" s="19">
        <v>4</v>
      </c>
      <c r="H26" s="19" t="s">
        <v>296</v>
      </c>
      <c r="I26" s="19">
        <v>6</v>
      </c>
      <c r="J26" s="19" t="s">
        <v>297</v>
      </c>
      <c r="K26" s="19">
        <v>8</v>
      </c>
      <c r="L26" s="19" t="s">
        <v>298</v>
      </c>
      <c r="M26" s="19">
        <v>9</v>
      </c>
      <c r="N26" s="19" t="s">
        <v>299</v>
      </c>
      <c r="O26" s="19">
        <v>2</v>
      </c>
      <c r="P26" s="19" t="s">
        <v>300</v>
      </c>
    </row>
    <row r="27" spans="1:35" ht="12.75" customHeight="1" x14ac:dyDescent="0.2">
      <c r="C27" s="19" t="s">
        <v>95</v>
      </c>
      <c r="D27" s="19" t="s">
        <v>68</v>
      </c>
      <c r="E27" s="19">
        <v>1</v>
      </c>
      <c r="F27" s="19" t="s">
        <v>96</v>
      </c>
      <c r="G27" s="19">
        <v>2</v>
      </c>
      <c r="H27" s="19" t="s">
        <v>101</v>
      </c>
      <c r="I27" s="19">
        <v>3</v>
      </c>
      <c r="J27" s="19" t="s">
        <v>301</v>
      </c>
      <c r="K27" s="19">
        <v>5</v>
      </c>
      <c r="L27" s="19" t="s">
        <v>98</v>
      </c>
      <c r="M27" s="19">
        <v>6</v>
      </c>
      <c r="N27" s="19" t="s">
        <v>302</v>
      </c>
      <c r="O27" s="19">
        <v>7</v>
      </c>
      <c r="P27" s="19" t="s">
        <v>303</v>
      </c>
      <c r="Q27" s="19">
        <v>9</v>
      </c>
      <c r="R27" s="19" t="s">
        <v>304</v>
      </c>
      <c r="S27" s="19">
        <v>13</v>
      </c>
      <c r="T27" s="19" t="s">
        <v>305</v>
      </c>
    </row>
    <row r="28" spans="1:35" ht="12.75" customHeight="1" x14ac:dyDescent="0.2">
      <c r="C28" s="19" t="s">
        <v>306</v>
      </c>
      <c r="D28" s="19" t="s">
        <v>77</v>
      </c>
      <c r="E28" s="19">
        <v>7</v>
      </c>
      <c r="F28" s="19" t="s">
        <v>307</v>
      </c>
      <c r="H28" s="19" t="s">
        <v>308</v>
      </c>
      <c r="J28" s="19" t="s">
        <v>309</v>
      </c>
      <c r="L28" s="19" t="s">
        <v>310</v>
      </c>
      <c r="N28" s="19" t="s">
        <v>311</v>
      </c>
      <c r="P28" s="19" t="s">
        <v>312</v>
      </c>
    </row>
    <row r="29" spans="1:35" ht="12.75" customHeight="1" x14ac:dyDescent="0.2">
      <c r="C29" s="19" t="s">
        <v>313</v>
      </c>
      <c r="D29" s="19" t="s">
        <v>77</v>
      </c>
    </row>
    <row r="30" spans="1:35" x14ac:dyDescent="0.25">
      <c r="C30" s="26" t="s">
        <v>314</v>
      </c>
      <c r="D30" s="19" t="s">
        <v>77</v>
      </c>
      <c r="E30" s="19">
        <v>1</v>
      </c>
      <c r="F30" s="19" t="s">
        <v>112</v>
      </c>
      <c r="G30" s="19">
        <v>2</v>
      </c>
      <c r="H30" s="19" t="s">
        <v>315</v>
      </c>
      <c r="I30" s="19">
        <v>3</v>
      </c>
      <c r="J30" s="19" t="s">
        <v>316</v>
      </c>
      <c r="K30" s="19">
        <v>4</v>
      </c>
      <c r="L30" s="19" t="s">
        <v>317</v>
      </c>
      <c r="M30" s="19">
        <v>5</v>
      </c>
      <c r="N30" s="19" t="s">
        <v>318</v>
      </c>
      <c r="O30" s="19">
        <v>7</v>
      </c>
      <c r="P30" s="19" t="s">
        <v>319</v>
      </c>
      <c r="Q30" s="19">
        <v>8</v>
      </c>
      <c r="R30" s="19" t="s">
        <v>320</v>
      </c>
    </row>
    <row r="31" spans="1:35" ht="12.75" customHeight="1" x14ac:dyDescent="0.2">
      <c r="C31" s="19" t="s">
        <v>321</v>
      </c>
      <c r="D31" s="19" t="s">
        <v>77</v>
      </c>
      <c r="E31" s="19">
        <v>6</v>
      </c>
      <c r="F31" s="19" t="s">
        <v>322</v>
      </c>
      <c r="G31" s="19">
        <v>3</v>
      </c>
      <c r="H31" s="19" t="s">
        <v>323</v>
      </c>
      <c r="I31" s="19">
        <v>10</v>
      </c>
      <c r="J31" s="19" t="s">
        <v>324</v>
      </c>
      <c r="K31" s="19">
        <v>1</v>
      </c>
      <c r="L31" s="19" t="s">
        <v>325</v>
      </c>
      <c r="M31" s="19">
        <v>9</v>
      </c>
      <c r="N31" s="19" t="s">
        <v>326</v>
      </c>
      <c r="O31" s="19">
        <v>2</v>
      </c>
      <c r="P31" s="19" t="s">
        <v>327</v>
      </c>
      <c r="Q31" s="19">
        <v>7</v>
      </c>
      <c r="R31" s="19" t="s">
        <v>328</v>
      </c>
    </row>
    <row r="32" spans="1:35" x14ac:dyDescent="0.25">
      <c r="C32" s="26" t="s">
        <v>329</v>
      </c>
      <c r="D32" s="19" t="s">
        <v>77</v>
      </c>
    </row>
    <row r="33" spans="3:17" ht="12.75" customHeight="1" x14ac:dyDescent="0.2">
      <c r="C33" s="19" t="s">
        <v>330</v>
      </c>
      <c r="D33" s="19" t="s">
        <v>68</v>
      </c>
      <c r="E33" s="19">
        <v>1</v>
      </c>
      <c r="G33" s="19">
        <v>9</v>
      </c>
      <c r="I33" s="19">
        <v>7</v>
      </c>
      <c r="K33" s="19">
        <v>2</v>
      </c>
      <c r="M33" s="19">
        <v>6</v>
      </c>
      <c r="O33" s="19">
        <v>5</v>
      </c>
      <c r="Q33" s="19">
        <v>8</v>
      </c>
    </row>
  </sheetData>
  <autoFilter ref="A1:AH115"/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4"/>
  <sheetViews>
    <sheetView workbookViewId="0"/>
  </sheetViews>
  <sheetFormatPr defaultColWidth="14.42578125" defaultRowHeight="12.75" customHeight="1" x14ac:dyDescent="0.2"/>
  <cols>
    <col min="1" max="1" width="16.7109375" customWidth="1"/>
    <col min="2" max="2" width="24.85546875" customWidth="1"/>
    <col min="3" max="3" width="2.140625" customWidth="1"/>
    <col min="4" max="4" width="10.42578125" customWidth="1"/>
    <col min="5" max="5" width="30.7109375" customWidth="1"/>
    <col min="6" max="6" width="3.42578125" customWidth="1"/>
    <col min="7" max="7" width="8.140625" customWidth="1"/>
    <col min="8" max="8" width="14.140625" customWidth="1"/>
    <col min="9" max="10" width="5" customWidth="1"/>
    <col min="11" max="11" width="16.5703125" customWidth="1"/>
    <col min="12" max="12" width="30.5703125" customWidth="1"/>
  </cols>
  <sheetData>
    <row r="1" spans="1:12" ht="18" customHeight="1" x14ac:dyDescent="0.6">
      <c r="A1" s="170" t="s">
        <v>331</v>
      </c>
      <c r="B1" s="160"/>
      <c r="C1" s="160"/>
      <c r="D1" s="160"/>
      <c r="E1" s="160"/>
      <c r="F1" s="52" t="s">
        <v>332</v>
      </c>
      <c r="G1" s="53"/>
      <c r="H1" s="53"/>
      <c r="I1" s="53"/>
      <c r="J1" s="53"/>
      <c r="K1" s="169" t="s">
        <v>333</v>
      </c>
      <c r="L1" s="160"/>
    </row>
    <row r="2" spans="1:12" x14ac:dyDescent="0.2">
      <c r="A2" s="8"/>
      <c r="B2" s="8"/>
      <c r="C2" s="55"/>
      <c r="D2" s="8"/>
      <c r="E2" s="8"/>
      <c r="F2" s="55"/>
      <c r="G2" s="8"/>
      <c r="H2" s="8"/>
      <c r="I2" s="8"/>
      <c r="J2" s="8"/>
      <c r="K2" s="8"/>
      <c r="L2" s="8"/>
    </row>
    <row r="3" spans="1:12" x14ac:dyDescent="0.2">
      <c r="A3" s="56" t="s">
        <v>19</v>
      </c>
      <c r="B3" s="57">
        <v>57</v>
      </c>
      <c r="C3" s="58"/>
      <c r="D3" s="167" t="s">
        <v>334</v>
      </c>
      <c r="E3" s="168"/>
      <c r="F3" s="60">
        <f>B3</f>
        <v>57</v>
      </c>
      <c r="G3" s="61" t="s">
        <v>335</v>
      </c>
      <c r="H3" s="62" t="str">
        <f>B16</f>
        <v>G.C. Polesine</v>
      </c>
      <c r="I3" s="167" t="s">
        <v>336</v>
      </c>
      <c r="J3" s="168"/>
      <c r="K3" s="62" t="str">
        <f>E16</f>
        <v>Swiss U21 A</v>
      </c>
      <c r="L3" s="61" t="s">
        <v>65</v>
      </c>
    </row>
    <row r="4" spans="1:12" x14ac:dyDescent="0.2">
      <c r="A4" s="56" t="s">
        <v>337</v>
      </c>
      <c r="B4" s="66">
        <f>VLOOKUP(FLOOR(B3/4,1)*4+1,calendario,2,FALSE)</f>
        <v>0.375</v>
      </c>
      <c r="C4" s="58"/>
      <c r="D4" s="162"/>
      <c r="E4" s="163"/>
      <c r="F4" s="58"/>
      <c r="G4" s="68"/>
      <c r="H4" s="68"/>
      <c r="I4" s="68"/>
      <c r="J4" s="68"/>
      <c r="K4" s="68"/>
      <c r="L4" s="69"/>
    </row>
    <row r="5" spans="1:12" x14ac:dyDescent="0.2">
      <c r="A5" s="56" t="s">
        <v>338</v>
      </c>
      <c r="B5" s="70">
        <f>VLOOKUP(B3,calendario,3,FALSE)</f>
        <v>1</v>
      </c>
      <c r="C5" s="58"/>
      <c r="D5" s="150"/>
      <c r="E5" s="164"/>
      <c r="F5" s="58"/>
      <c r="G5" s="68"/>
      <c r="H5" s="68"/>
      <c r="I5" s="68"/>
      <c r="J5" s="68"/>
      <c r="K5" s="68"/>
      <c r="L5" s="69"/>
    </row>
    <row r="6" spans="1:12" x14ac:dyDescent="0.2">
      <c r="A6" s="56" t="s">
        <v>36</v>
      </c>
      <c r="B6" s="70" t="str">
        <f>VLOOKUP(B16,squadre,2,FALSE)</f>
        <v>1st Division</v>
      </c>
      <c r="C6" s="58"/>
      <c r="D6" s="150"/>
      <c r="E6" s="164"/>
      <c r="F6" s="58"/>
      <c r="G6" s="68"/>
      <c r="H6" s="68"/>
      <c r="I6" s="68"/>
      <c r="J6" s="68"/>
      <c r="K6" s="69"/>
      <c r="L6" s="69"/>
    </row>
    <row r="7" spans="1:12" x14ac:dyDescent="0.2">
      <c r="A7" s="56" t="s">
        <v>340</v>
      </c>
      <c r="B7" s="72">
        <v>42834</v>
      </c>
      <c r="C7" s="58"/>
      <c r="D7" s="150"/>
      <c r="E7" s="164"/>
      <c r="F7" s="58"/>
      <c r="G7" s="69"/>
      <c r="H7" s="69"/>
      <c r="I7" s="69"/>
      <c r="J7" s="69"/>
      <c r="K7" s="69"/>
      <c r="L7" s="69"/>
    </row>
    <row r="8" spans="1:12" x14ac:dyDescent="0.2">
      <c r="A8" s="73"/>
      <c r="B8" s="74"/>
      <c r="C8" s="58"/>
      <c r="D8" s="150"/>
      <c r="E8" s="164"/>
      <c r="F8" s="58"/>
      <c r="G8" s="69"/>
      <c r="H8" s="69"/>
      <c r="I8" s="69"/>
      <c r="J8" s="69"/>
      <c r="K8" s="69"/>
      <c r="L8" s="69"/>
    </row>
    <row r="9" spans="1:12" x14ac:dyDescent="0.2">
      <c r="A9" s="56" t="s">
        <v>341</v>
      </c>
      <c r="B9" s="75" t="str">
        <f>VLOOKUP(B3,calendario,9,FALSE)</f>
        <v>EUR B</v>
      </c>
      <c r="C9" s="58"/>
      <c r="D9" s="150"/>
      <c r="E9" s="164"/>
      <c r="F9" s="58"/>
      <c r="G9" s="69"/>
      <c r="H9" s="69"/>
      <c r="I9" s="69"/>
      <c r="J9" s="69"/>
      <c r="K9" s="69"/>
      <c r="L9" s="69"/>
    </row>
    <row r="10" spans="1:12" x14ac:dyDescent="0.2">
      <c r="A10" s="56" t="s">
        <v>342</v>
      </c>
      <c r="B10" s="74"/>
      <c r="C10" s="58"/>
      <c r="D10" s="150"/>
      <c r="E10" s="164"/>
      <c r="F10" s="58"/>
      <c r="G10" s="69"/>
      <c r="H10" s="69"/>
      <c r="I10" s="69"/>
      <c r="J10" s="69"/>
      <c r="K10" s="69"/>
      <c r="L10" s="69"/>
    </row>
    <row r="11" spans="1:12" x14ac:dyDescent="0.2">
      <c r="A11" s="73"/>
      <c r="B11" s="74"/>
      <c r="C11" s="58"/>
      <c r="D11" s="150"/>
      <c r="E11" s="164"/>
      <c r="F11" s="58"/>
      <c r="G11" s="69"/>
      <c r="H11" s="69"/>
      <c r="I11" s="69"/>
      <c r="J11" s="69"/>
      <c r="K11" s="69"/>
      <c r="L11" s="69"/>
    </row>
    <row r="12" spans="1:12" x14ac:dyDescent="0.2">
      <c r="A12" s="56" t="s">
        <v>343</v>
      </c>
      <c r="B12" s="74"/>
      <c r="C12" s="58"/>
      <c r="D12" s="150"/>
      <c r="E12" s="164"/>
      <c r="F12" s="58"/>
      <c r="G12" s="69"/>
      <c r="H12" s="69"/>
      <c r="I12" s="69"/>
      <c r="J12" s="69"/>
      <c r="K12" s="69"/>
      <c r="L12" s="69"/>
    </row>
    <row r="13" spans="1:12" x14ac:dyDescent="0.2">
      <c r="A13" s="56" t="s">
        <v>344</v>
      </c>
      <c r="B13" s="74"/>
      <c r="C13" s="58"/>
      <c r="D13" s="150"/>
      <c r="E13" s="164"/>
      <c r="F13" s="58"/>
      <c r="G13" s="69"/>
      <c r="H13" s="69"/>
      <c r="I13" s="69"/>
      <c r="J13" s="69"/>
      <c r="K13" s="69"/>
      <c r="L13" s="69"/>
    </row>
    <row r="14" spans="1:12" x14ac:dyDescent="0.2">
      <c r="A14" s="56" t="s">
        <v>345</v>
      </c>
      <c r="B14" s="74"/>
      <c r="C14" s="58"/>
      <c r="D14" s="165"/>
      <c r="E14" s="166"/>
      <c r="F14" s="58"/>
      <c r="G14" s="69"/>
      <c r="H14" s="69"/>
      <c r="I14" s="69"/>
      <c r="J14" s="69"/>
      <c r="K14" s="69"/>
      <c r="L14" s="69"/>
    </row>
    <row r="15" spans="1:12" x14ac:dyDescent="0.2">
      <c r="A15" s="55"/>
      <c r="B15" s="55"/>
      <c r="D15" s="55"/>
      <c r="E15" s="55"/>
      <c r="F15" s="71"/>
      <c r="G15" s="69"/>
      <c r="H15" s="69"/>
      <c r="I15" s="69"/>
      <c r="J15" s="69"/>
      <c r="K15" s="69"/>
      <c r="L15" s="69"/>
    </row>
    <row r="16" spans="1:12" x14ac:dyDescent="0.2">
      <c r="A16" s="77" t="s">
        <v>346</v>
      </c>
      <c r="B16" s="78" t="str">
        <f>VLOOKUP(B3,calendario,5,FALSE)</f>
        <v>G.C. Polesine</v>
      </c>
      <c r="C16" s="79"/>
      <c r="D16" s="77" t="s">
        <v>347</v>
      </c>
      <c r="E16" s="78" t="str">
        <f>VLOOKUP(B3,calendario,6,FALSE)</f>
        <v>Swiss U21 A</v>
      </c>
      <c r="F16" s="6"/>
      <c r="G16" s="69"/>
      <c r="H16" s="69"/>
      <c r="I16" s="69"/>
      <c r="J16" s="69"/>
      <c r="K16" s="69"/>
      <c r="L16" s="69"/>
    </row>
    <row r="17" spans="1:12" x14ac:dyDescent="0.2">
      <c r="A17" s="56" t="s">
        <v>348</v>
      </c>
      <c r="B17" s="56" t="s">
        <v>349</v>
      </c>
      <c r="C17" s="73"/>
      <c r="D17" s="56" t="s">
        <v>348</v>
      </c>
      <c r="E17" s="56" t="s">
        <v>349</v>
      </c>
      <c r="F17" s="80"/>
      <c r="G17" s="69"/>
      <c r="H17" s="69"/>
      <c r="I17" s="69"/>
      <c r="J17" s="69"/>
      <c r="K17" s="69"/>
      <c r="L17" s="69"/>
    </row>
    <row r="18" spans="1:12" x14ac:dyDescent="0.2">
      <c r="A18" s="81">
        <f>VLOOKUP(B16,squadre,3,FALSE)</f>
        <v>15</v>
      </c>
      <c r="B18" s="70" t="str">
        <f>VLOOKUP(B16,squadre,4,FALSE)</f>
        <v>Davide Pezzuolo</v>
      </c>
      <c r="C18" s="69"/>
      <c r="D18" s="81">
        <f>VLOOKUP(E16,squadre,3,FALSE)</f>
        <v>1</v>
      </c>
      <c r="E18" s="70" t="str">
        <f>VLOOKUP(E16,squadre,4,FALSE)</f>
        <v>Andreas Hug</v>
      </c>
      <c r="F18" s="58"/>
      <c r="G18" s="69"/>
      <c r="H18" s="69"/>
      <c r="I18" s="69"/>
      <c r="J18" s="69"/>
      <c r="K18" s="69"/>
      <c r="L18" s="69"/>
    </row>
    <row r="19" spans="1:12" x14ac:dyDescent="0.2">
      <c r="A19" s="81">
        <f>VLOOKUP(B16,squadre,5,FALSE)</f>
        <v>10</v>
      </c>
      <c r="B19" s="70" t="str">
        <f>VLOOKUP(B16,squadre,6,FALSE)</f>
        <v>Roberto Gabrieli</v>
      </c>
      <c r="C19" s="69"/>
      <c r="D19" s="81">
        <f>VLOOKUP(E16,squadre,5,FALSE)</f>
        <v>2</v>
      </c>
      <c r="E19" s="70" t="str">
        <f>VLOOKUP(E16,squadre,6,FALSE)</f>
        <v>Elias Werner</v>
      </c>
      <c r="F19" s="58"/>
      <c r="G19" s="69"/>
      <c r="H19" s="69"/>
      <c r="I19" s="69"/>
      <c r="J19" s="69"/>
      <c r="K19" s="69"/>
      <c r="L19" s="69"/>
    </row>
    <row r="20" spans="1:12" x14ac:dyDescent="0.2">
      <c r="A20" s="81">
        <f>VLOOKUP(B16,squadre,7,FALSE)</f>
        <v>9</v>
      </c>
      <c r="B20" s="70" t="str">
        <f>VLOOKUP(B16,squadre,8,FALSE)</f>
        <v>Alberto Moro</v>
      </c>
      <c r="C20" s="69"/>
      <c r="D20" s="81">
        <f>VLOOKUP(E16,squadre,7,FALSE)</f>
        <v>3</v>
      </c>
      <c r="E20" s="70" t="str">
        <f>VLOOKUP(E16,squadre,8,FALSE)</f>
        <v>Dario Sten</v>
      </c>
      <c r="F20" s="58"/>
      <c r="G20" s="69"/>
      <c r="H20" s="69"/>
      <c r="I20" s="69"/>
      <c r="J20" s="69"/>
      <c r="K20" s="69"/>
      <c r="L20" s="69"/>
    </row>
    <row r="21" spans="1:12" x14ac:dyDescent="0.2">
      <c r="A21" s="81">
        <f>VLOOKUP(B16,squadre,9,FALSE)</f>
        <v>8</v>
      </c>
      <c r="B21" s="70" t="str">
        <f>VLOOKUP(B16,squadre,10,FALSE)</f>
        <v>Riccardo Barison</v>
      </c>
      <c r="C21" s="69"/>
      <c r="D21" s="81">
        <f>VLOOKUP(E16,squadre,9,FALSE)</f>
        <v>5</v>
      </c>
      <c r="E21" s="70" t="str">
        <f>VLOOKUP(E16,squadre,10,FALSE)</f>
        <v>Marc Ruggli</v>
      </c>
      <c r="F21" s="58"/>
      <c r="G21" s="69"/>
      <c r="H21" s="69"/>
      <c r="I21" s="69"/>
      <c r="J21" s="69"/>
      <c r="K21" s="69"/>
      <c r="L21" s="69"/>
    </row>
    <row r="22" spans="1:12" x14ac:dyDescent="0.2">
      <c r="A22" s="81">
        <f>VLOOKUP(B16,squadre,11,FALSE)</f>
        <v>7</v>
      </c>
      <c r="B22" s="70" t="str">
        <f>VLOOKUP(B16,squadre,12,FALSE)</f>
        <v>Leo Previati</v>
      </c>
      <c r="C22" s="69"/>
      <c r="D22" s="81">
        <f>VLOOKUP(E16,squadre,11,FALSE)</f>
        <v>7</v>
      </c>
      <c r="E22" s="70" t="str">
        <f>VLOOKUP(E16,squadre,12,FALSE)</f>
        <v>Lars Baltensperger</v>
      </c>
      <c r="F22" s="58"/>
      <c r="G22" s="69"/>
      <c r="H22" s="69"/>
      <c r="I22" s="69"/>
      <c r="J22" s="69"/>
      <c r="K22" s="69"/>
      <c r="L22" s="69"/>
    </row>
    <row r="23" spans="1:12" x14ac:dyDescent="0.2">
      <c r="A23" s="81">
        <f>VLOOKUP(B16,squadre,13,FALSE)</f>
        <v>6</v>
      </c>
      <c r="B23" s="70" t="str">
        <f>VLOOKUP(B16,squadre,14,FALSE)</f>
        <v>Marco Ferrari</v>
      </c>
      <c r="C23" s="69"/>
      <c r="D23" s="81">
        <f>VLOOKUP(E16,squadre,13,FALSE)</f>
        <v>9</v>
      </c>
      <c r="E23" s="70" t="str">
        <f>VLOOKUP(E16,squadre,14,FALSE)</f>
        <v>Josia Kübler</v>
      </c>
      <c r="F23" s="58"/>
      <c r="G23" s="69"/>
      <c r="H23" s="69"/>
      <c r="I23" s="69"/>
      <c r="J23" s="69"/>
      <c r="K23" s="69"/>
      <c r="L23" s="69"/>
    </row>
    <row r="24" spans="1:12" x14ac:dyDescent="0.2">
      <c r="A24" s="81">
        <f>VLOOKUP(B16,squadre,15,FALSE)</f>
        <v>3</v>
      </c>
      <c r="B24" s="70" t="str">
        <f>VLOOKUP(B16,squadre,16,FALSE)</f>
        <v>Stefano Neri</v>
      </c>
      <c r="C24" s="69"/>
      <c r="D24" s="81">
        <f>VLOOKUP(E16,squadre,15,FALSE)</f>
        <v>0</v>
      </c>
      <c r="E24" s="70">
        <f>VLOOKUP(E16,squadre,16,FALSE)</f>
        <v>0</v>
      </c>
      <c r="F24" s="58"/>
      <c r="G24" s="69"/>
      <c r="H24" s="69"/>
      <c r="I24" s="69"/>
      <c r="J24" s="69"/>
      <c r="K24" s="69"/>
      <c r="L24" s="69"/>
    </row>
    <row r="25" spans="1:12" x14ac:dyDescent="0.2">
      <c r="A25" s="81">
        <f>VLOOKUP(B16,squadre,17,FALSE)</f>
        <v>2</v>
      </c>
      <c r="B25" s="70" t="str">
        <f>VLOOKUP(B16,squadre,18,FALSE)</f>
        <v>Andrea Falconer</v>
      </c>
      <c r="C25" s="69"/>
      <c r="D25" s="81">
        <f>VLOOKUP(E16,squadre,17,FALSE)</f>
        <v>0</v>
      </c>
      <c r="E25" s="70">
        <f>VLOOKUP(E16,squadre,18,FALSE)</f>
        <v>0</v>
      </c>
      <c r="F25" s="58"/>
      <c r="G25" s="69"/>
      <c r="H25" s="69"/>
      <c r="I25" s="69"/>
      <c r="J25" s="69"/>
      <c r="K25" s="69"/>
      <c r="L25" s="69"/>
    </row>
    <row r="26" spans="1:12" x14ac:dyDescent="0.2">
      <c r="A26" s="81">
        <f>VLOOKUP(B16,squadre,19,FALSE)</f>
        <v>1</v>
      </c>
      <c r="B26" s="70" t="str">
        <f>VLOOKUP(B16,squadre,20,FALSE)</f>
        <v>Enrico Nonnato</v>
      </c>
      <c r="C26" s="69"/>
      <c r="D26" s="81">
        <f>VLOOKUP(E16,squadre,19,FALSE)</f>
        <v>0</v>
      </c>
      <c r="E26" s="70">
        <f>VLOOKUP(E16,squadre,20,FALSE)</f>
        <v>0</v>
      </c>
      <c r="F26" s="58"/>
      <c r="G26" s="69"/>
      <c r="H26" s="69"/>
      <c r="I26" s="69"/>
      <c r="J26" s="69"/>
      <c r="K26" s="69"/>
      <c r="L26" s="69"/>
    </row>
    <row r="27" spans="1:12" x14ac:dyDescent="0.2">
      <c r="A27" s="81">
        <f>VLOOKUP(B16,squadre,21,FALSE)</f>
        <v>13</v>
      </c>
      <c r="B27" s="70" t="str">
        <f>VLOOKUP(B16,squadre,22,FALSE)</f>
        <v>Paolo Boldrin</v>
      </c>
      <c r="C27" s="69"/>
      <c r="D27" s="81">
        <f>VLOOKUP(E16,squadre,21,FALSE)</f>
        <v>0</v>
      </c>
      <c r="E27" s="70">
        <f>VLOOKUP(E16,squadre,22,FALSE)</f>
        <v>0</v>
      </c>
      <c r="F27" s="58"/>
      <c r="G27" s="69"/>
      <c r="H27" s="69"/>
      <c r="I27" s="69"/>
      <c r="J27" s="69"/>
      <c r="K27" s="69"/>
      <c r="L27" s="69"/>
    </row>
    <row r="28" spans="1:12" x14ac:dyDescent="0.2">
      <c r="A28" s="83"/>
      <c r="B28" s="74"/>
      <c r="C28" s="69"/>
      <c r="D28" s="83"/>
      <c r="E28" s="74"/>
      <c r="F28" s="58"/>
      <c r="G28" s="69"/>
      <c r="H28" s="69"/>
      <c r="I28" s="69"/>
      <c r="J28" s="69"/>
      <c r="K28" s="69"/>
      <c r="L28" s="69"/>
    </row>
    <row r="29" spans="1:12" x14ac:dyDescent="0.2">
      <c r="A29" s="55"/>
      <c r="B29" s="55"/>
      <c r="C29" s="55"/>
      <c r="D29" s="55"/>
      <c r="E29" s="55"/>
      <c r="F29" s="71"/>
      <c r="G29" s="69"/>
      <c r="H29" s="69"/>
      <c r="I29" s="69"/>
      <c r="J29" s="69"/>
      <c r="K29" s="69"/>
      <c r="L29" s="69"/>
    </row>
    <row r="30" spans="1:12" x14ac:dyDescent="0.2">
      <c r="A30" s="77" t="s">
        <v>352</v>
      </c>
      <c r="B30" s="78" t="str">
        <f>B16</f>
        <v>G.C. Polesine</v>
      </c>
      <c r="C30" s="84"/>
      <c r="D30" s="84"/>
      <c r="E30" s="78" t="str">
        <f>E16</f>
        <v>Swiss U21 A</v>
      </c>
      <c r="F30" s="71"/>
      <c r="G30" s="69"/>
      <c r="H30" s="69"/>
      <c r="I30" s="69"/>
      <c r="J30" s="69"/>
      <c r="K30" s="69"/>
      <c r="L30" s="69"/>
    </row>
    <row r="31" spans="1:12" x14ac:dyDescent="0.2">
      <c r="A31" s="56" t="s">
        <v>353</v>
      </c>
      <c r="B31" s="68"/>
      <c r="C31" s="14"/>
      <c r="D31" s="71"/>
      <c r="E31" s="68"/>
      <c r="F31" s="58"/>
      <c r="G31" s="69"/>
      <c r="H31" s="69"/>
      <c r="I31" s="69"/>
      <c r="J31" s="69"/>
      <c r="K31" s="69"/>
      <c r="L31" s="69"/>
    </row>
    <row r="32" spans="1:12" x14ac:dyDescent="0.2">
      <c r="A32" s="56" t="s">
        <v>354</v>
      </c>
      <c r="B32" s="68"/>
      <c r="C32" s="14"/>
      <c r="D32" s="71"/>
      <c r="E32" s="68"/>
      <c r="F32" s="58"/>
      <c r="G32" s="69"/>
      <c r="H32" s="69"/>
      <c r="I32" s="69"/>
      <c r="J32" s="69"/>
      <c r="K32" s="69"/>
      <c r="L32" s="69"/>
    </row>
    <row r="33" spans="1:12" x14ac:dyDescent="0.2">
      <c r="A33" s="56" t="s">
        <v>355</v>
      </c>
      <c r="B33" s="69"/>
      <c r="C33" s="14"/>
      <c r="D33" s="71"/>
      <c r="E33" s="69"/>
      <c r="F33" s="58"/>
      <c r="G33" s="69"/>
      <c r="H33" s="69"/>
      <c r="I33" s="69"/>
      <c r="J33" s="69"/>
      <c r="K33" s="69"/>
      <c r="L33" s="69"/>
    </row>
    <row r="34" spans="1:12" x14ac:dyDescent="0.2">
      <c r="A34" s="56" t="s">
        <v>356</v>
      </c>
      <c r="B34" s="69"/>
      <c r="C34" s="14"/>
      <c r="D34" s="71"/>
      <c r="E34" s="69"/>
      <c r="F34" s="58"/>
      <c r="G34" s="69"/>
      <c r="H34" s="69"/>
      <c r="I34" s="69"/>
      <c r="J34" s="69"/>
      <c r="K34" s="69"/>
      <c r="L34" s="69"/>
    </row>
    <row r="35" spans="1:12" ht="15.75" x14ac:dyDescent="0.25">
      <c r="A35" s="85" t="s">
        <v>357</v>
      </c>
      <c r="B35" s="86">
        <v>4</v>
      </c>
      <c r="C35" s="87"/>
      <c r="D35" s="88"/>
      <c r="E35" s="86">
        <v>1</v>
      </c>
      <c r="F35" s="58"/>
      <c r="G35" s="69"/>
      <c r="H35" s="69"/>
      <c r="I35" s="69"/>
      <c r="J35" s="69"/>
      <c r="K35" s="69"/>
      <c r="L35" s="69"/>
    </row>
    <row r="36" spans="1:12" x14ac:dyDescent="0.2">
      <c r="A36" s="89"/>
      <c r="B36" s="8"/>
      <c r="E36" s="55"/>
      <c r="F36" s="71"/>
      <c r="G36" s="69"/>
      <c r="H36" s="69"/>
      <c r="I36" s="69"/>
      <c r="J36" s="69"/>
      <c r="K36" s="69"/>
      <c r="L36" s="69"/>
    </row>
    <row r="37" spans="1:12" x14ac:dyDescent="0.2">
      <c r="A37" s="56" t="s">
        <v>358</v>
      </c>
      <c r="B37" s="69"/>
      <c r="C37" s="14"/>
      <c r="F37" s="71"/>
      <c r="G37" s="69"/>
      <c r="H37" s="69"/>
      <c r="I37" s="69"/>
      <c r="J37" s="69"/>
      <c r="K37" s="69"/>
      <c r="L37" s="69"/>
    </row>
    <row r="38" spans="1:12" x14ac:dyDescent="0.2">
      <c r="A38" s="55"/>
      <c r="B38" s="55"/>
      <c r="G38" s="55"/>
      <c r="H38" s="55"/>
      <c r="I38" s="55"/>
      <c r="J38" s="55"/>
      <c r="K38" s="55"/>
      <c r="L38" s="55"/>
    </row>
    <row r="39" spans="1:12" x14ac:dyDescent="0.2">
      <c r="A39" s="28" t="s">
        <v>341</v>
      </c>
      <c r="B39" s="3"/>
      <c r="D39" s="28" t="s">
        <v>342</v>
      </c>
      <c r="E39" s="3"/>
      <c r="G39" s="28" t="s">
        <v>359</v>
      </c>
      <c r="H39" s="3"/>
      <c r="K39" s="28" t="s">
        <v>360</v>
      </c>
      <c r="L39" s="3"/>
    </row>
    <row r="40" spans="1:12" x14ac:dyDescent="0.2">
      <c r="B40" s="55"/>
      <c r="E40" s="55"/>
      <c r="H40" s="55"/>
      <c r="L40" s="55"/>
    </row>
    <row r="41" spans="1:12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45" x14ac:dyDescent="0.6">
      <c r="A42" s="170" t="s">
        <v>331</v>
      </c>
      <c r="B42" s="160"/>
      <c r="C42" s="160"/>
      <c r="D42" s="160"/>
      <c r="E42" s="160"/>
      <c r="F42" s="52" t="s">
        <v>332</v>
      </c>
      <c r="G42" s="53"/>
      <c r="H42" s="53"/>
      <c r="I42" s="53"/>
      <c r="J42" s="53"/>
      <c r="K42" s="169" t="s">
        <v>333</v>
      </c>
      <c r="L42" s="160"/>
    </row>
    <row r="43" spans="1:12" x14ac:dyDescent="0.2">
      <c r="A43" s="8"/>
      <c r="B43" s="8"/>
      <c r="C43" s="55"/>
      <c r="D43" s="8"/>
      <c r="E43" s="8"/>
      <c r="F43" s="55"/>
      <c r="G43" s="8"/>
      <c r="H43" s="8"/>
      <c r="I43" s="8"/>
      <c r="J43" s="8"/>
      <c r="K43" s="8"/>
      <c r="L43" s="8"/>
    </row>
    <row r="44" spans="1:12" ht="25.5" x14ac:dyDescent="0.2">
      <c r="A44" s="56" t="s">
        <v>19</v>
      </c>
      <c r="B44" s="90">
        <f>B3+4</f>
        <v>61</v>
      </c>
      <c r="C44" s="58"/>
      <c r="D44" s="167" t="s">
        <v>334</v>
      </c>
      <c r="E44" s="168"/>
      <c r="F44" s="60">
        <f>B44</f>
        <v>61</v>
      </c>
      <c r="G44" s="61" t="s">
        <v>335</v>
      </c>
      <c r="H44" s="62" t="str">
        <f>B57</f>
        <v>Swiss Nat.Team</v>
      </c>
      <c r="I44" s="167" t="s">
        <v>336</v>
      </c>
      <c r="J44" s="168"/>
      <c r="K44" s="62" t="str">
        <f>E57</f>
        <v>C. EUR</v>
      </c>
      <c r="L44" s="61" t="s">
        <v>65</v>
      </c>
    </row>
    <row r="45" spans="1:12" x14ac:dyDescent="0.2">
      <c r="A45" s="56" t="s">
        <v>337</v>
      </c>
      <c r="B45" s="91">
        <f>VLOOKUP(FLOOR(B44/4,1)*4+1,calendario,2,FALSE)</f>
        <v>0.39583333333333331</v>
      </c>
      <c r="C45" s="58"/>
      <c r="D45" s="162"/>
      <c r="E45" s="163"/>
      <c r="F45" s="58"/>
      <c r="G45" s="68"/>
      <c r="H45" s="68"/>
      <c r="I45" s="68"/>
      <c r="J45" s="68"/>
      <c r="K45" s="69"/>
      <c r="L45" s="69"/>
    </row>
    <row r="46" spans="1:12" x14ac:dyDescent="0.2">
      <c r="A46" s="56" t="s">
        <v>338</v>
      </c>
      <c r="B46" s="70">
        <f>VLOOKUP(B44,calendario,3,FALSE)</f>
        <v>1</v>
      </c>
      <c r="C46" s="58"/>
      <c r="D46" s="150"/>
      <c r="E46" s="164"/>
      <c r="F46" s="58"/>
      <c r="G46" s="68"/>
      <c r="H46" s="68"/>
      <c r="I46" s="68"/>
      <c r="J46" s="68"/>
      <c r="K46" s="69"/>
      <c r="L46" s="69"/>
    </row>
    <row r="47" spans="1:12" x14ac:dyDescent="0.2">
      <c r="A47" s="56" t="s">
        <v>36</v>
      </c>
      <c r="B47" s="70" t="str">
        <f>VLOOKUP(B57,squadre,2,FALSE)</f>
        <v>1st Division</v>
      </c>
      <c r="C47" s="58"/>
      <c r="D47" s="150"/>
      <c r="E47" s="164"/>
      <c r="F47" s="58"/>
      <c r="G47" s="68"/>
      <c r="H47" s="68"/>
      <c r="I47" s="68"/>
      <c r="J47" s="68"/>
      <c r="K47" s="69"/>
      <c r="L47" s="69"/>
    </row>
    <row r="48" spans="1:12" x14ac:dyDescent="0.2">
      <c r="A48" s="56" t="s">
        <v>340</v>
      </c>
      <c r="B48" s="72">
        <v>42834</v>
      </c>
      <c r="C48" s="58"/>
      <c r="D48" s="150"/>
      <c r="E48" s="164"/>
      <c r="F48" s="58"/>
      <c r="G48" s="68"/>
      <c r="H48" s="68"/>
      <c r="I48" s="68"/>
      <c r="J48" s="68"/>
      <c r="K48" s="69"/>
      <c r="L48" s="69"/>
    </row>
    <row r="49" spans="1:12" x14ac:dyDescent="0.2">
      <c r="A49" s="73"/>
      <c r="B49" s="74"/>
      <c r="C49" s="58"/>
      <c r="D49" s="150"/>
      <c r="E49" s="164"/>
      <c r="F49" s="58"/>
      <c r="G49" s="69"/>
      <c r="H49" s="69"/>
      <c r="I49" s="69"/>
      <c r="J49" s="69"/>
      <c r="K49" s="69"/>
      <c r="L49" s="69"/>
    </row>
    <row r="50" spans="1:12" x14ac:dyDescent="0.2">
      <c r="A50" s="56" t="s">
        <v>341</v>
      </c>
      <c r="B50" s="75" t="str">
        <f>VLOOKUP(B44,calendario,9,FALSE)</f>
        <v>Italy Ladies</v>
      </c>
      <c r="C50" s="58"/>
      <c r="D50" s="150"/>
      <c r="E50" s="164"/>
      <c r="F50" s="58"/>
      <c r="G50" s="69"/>
      <c r="H50" s="69"/>
      <c r="I50" s="69"/>
      <c r="J50" s="69"/>
      <c r="K50" s="69"/>
      <c r="L50" s="69"/>
    </row>
    <row r="51" spans="1:12" x14ac:dyDescent="0.2">
      <c r="A51" s="56" t="s">
        <v>342</v>
      </c>
      <c r="B51" s="74"/>
      <c r="C51" s="58"/>
      <c r="D51" s="150"/>
      <c r="E51" s="164"/>
      <c r="F51" s="58"/>
      <c r="G51" s="69"/>
      <c r="H51" s="69"/>
      <c r="I51" s="69"/>
      <c r="J51" s="69"/>
      <c r="K51" s="69"/>
      <c r="L51" s="69"/>
    </row>
    <row r="52" spans="1:12" x14ac:dyDescent="0.2">
      <c r="A52" s="73"/>
      <c r="B52" s="74"/>
      <c r="C52" s="58"/>
      <c r="D52" s="150"/>
      <c r="E52" s="164"/>
      <c r="F52" s="58"/>
      <c r="G52" s="69"/>
      <c r="H52" s="69"/>
      <c r="I52" s="69"/>
      <c r="J52" s="69"/>
      <c r="K52" s="69"/>
      <c r="L52" s="69"/>
    </row>
    <row r="53" spans="1:12" x14ac:dyDescent="0.2">
      <c r="A53" s="56" t="s">
        <v>343</v>
      </c>
      <c r="B53" s="74"/>
      <c r="C53" s="58"/>
      <c r="D53" s="150"/>
      <c r="E53" s="164"/>
      <c r="F53" s="58"/>
      <c r="G53" s="69"/>
      <c r="H53" s="69"/>
      <c r="I53" s="69"/>
      <c r="J53" s="69"/>
      <c r="K53" s="69"/>
      <c r="L53" s="69"/>
    </row>
    <row r="54" spans="1:12" x14ac:dyDescent="0.2">
      <c r="A54" s="56" t="s">
        <v>344</v>
      </c>
      <c r="B54" s="74"/>
      <c r="C54" s="58"/>
      <c r="D54" s="150"/>
      <c r="E54" s="164"/>
      <c r="F54" s="58"/>
      <c r="G54" s="69"/>
      <c r="H54" s="69"/>
      <c r="I54" s="69"/>
      <c r="J54" s="69"/>
      <c r="K54" s="69"/>
      <c r="L54" s="69"/>
    </row>
    <row r="55" spans="1:12" x14ac:dyDescent="0.2">
      <c r="A55" s="56" t="s">
        <v>345</v>
      </c>
      <c r="B55" s="74"/>
      <c r="C55" s="58"/>
      <c r="D55" s="165"/>
      <c r="E55" s="166"/>
      <c r="F55" s="58"/>
      <c r="G55" s="69"/>
      <c r="H55" s="69"/>
      <c r="I55" s="69"/>
      <c r="J55" s="69"/>
      <c r="K55" s="69"/>
      <c r="L55" s="69"/>
    </row>
    <row r="56" spans="1:12" x14ac:dyDescent="0.2">
      <c r="A56" s="55"/>
      <c r="B56" s="55"/>
      <c r="D56" s="55"/>
      <c r="E56" s="55"/>
      <c r="F56" s="71"/>
      <c r="G56" s="69"/>
      <c r="H56" s="69"/>
      <c r="I56" s="69"/>
      <c r="J56" s="69"/>
      <c r="K56" s="69"/>
      <c r="L56" s="69"/>
    </row>
    <row r="57" spans="1:12" x14ac:dyDescent="0.2">
      <c r="A57" s="77" t="s">
        <v>346</v>
      </c>
      <c r="B57" s="78" t="str">
        <f>VLOOKUP(B44,calendario,5,FALSE)</f>
        <v>Swiss Nat.Team</v>
      </c>
      <c r="C57" s="79"/>
      <c r="D57" s="77" t="s">
        <v>347</v>
      </c>
      <c r="E57" s="78" t="str">
        <f>VLOOKUP(B44,calendario,6,FALSE)</f>
        <v>C. EUR</v>
      </c>
      <c r="F57" s="6"/>
      <c r="G57" s="69"/>
      <c r="H57" s="69"/>
      <c r="I57" s="69"/>
      <c r="J57" s="69"/>
      <c r="K57" s="69"/>
      <c r="L57" s="69"/>
    </row>
    <row r="58" spans="1:12" x14ac:dyDescent="0.2">
      <c r="A58" s="56" t="s">
        <v>348</v>
      </c>
      <c r="B58" s="56" t="s">
        <v>349</v>
      </c>
      <c r="C58" s="73"/>
      <c r="D58" s="56" t="s">
        <v>348</v>
      </c>
      <c r="E58" s="56" t="s">
        <v>349</v>
      </c>
      <c r="F58" s="80"/>
      <c r="G58" s="69"/>
      <c r="H58" s="69"/>
      <c r="I58" s="69"/>
      <c r="J58" s="69"/>
      <c r="K58" s="69"/>
      <c r="L58" s="69"/>
    </row>
    <row r="59" spans="1:12" x14ac:dyDescent="0.2">
      <c r="A59" s="81">
        <f>VLOOKUP(B57,squadre,3,FALSE)</f>
        <v>2</v>
      </c>
      <c r="B59" s="70" t="str">
        <f>VLOOKUP(B57,squadre,4,FALSE)</f>
        <v xml:space="preserve">Andreas Bartelt </v>
      </c>
      <c r="C59" s="69"/>
      <c r="D59" s="81">
        <f>VLOOKUP(E57,squadre,3,FALSE)</f>
        <v>1</v>
      </c>
      <c r="E59" s="70" t="str">
        <f>VLOOKUP(E57,squadre,4,FALSE)</f>
        <v>Filippo Marchesi</v>
      </c>
      <c r="F59" s="58"/>
      <c r="G59" s="69"/>
      <c r="H59" s="69"/>
      <c r="I59" s="69"/>
      <c r="J59" s="69"/>
      <c r="K59" s="69"/>
      <c r="L59" s="69"/>
    </row>
    <row r="60" spans="1:12" x14ac:dyDescent="0.2">
      <c r="A60" s="81">
        <f>VLOOKUP(B57,squadre,5,FALSE)</f>
        <v>3</v>
      </c>
      <c r="B60" s="70" t="str">
        <f>VLOOKUP(B57,squadre,6,FALSE)</f>
        <v xml:space="preserve">Jonas Woitkowiak </v>
      </c>
      <c r="C60" s="69"/>
      <c r="D60" s="81">
        <f>VLOOKUP(E57,squadre,5,FALSE)</f>
        <v>2</v>
      </c>
      <c r="E60" s="70" t="str">
        <f>VLOOKUP(E57,squadre,6,FALSE)</f>
        <v>Enrico Siani</v>
      </c>
      <c r="F60" s="58"/>
      <c r="G60" s="69"/>
      <c r="H60" s="69"/>
      <c r="I60" s="69"/>
      <c r="J60" s="69"/>
      <c r="K60" s="69"/>
      <c r="L60" s="69"/>
    </row>
    <row r="61" spans="1:12" x14ac:dyDescent="0.2">
      <c r="A61" s="81">
        <f>VLOOKUP(B57,squadre,7,FALSE)</f>
        <v>5</v>
      </c>
      <c r="B61" s="70" t="str">
        <f>VLOOKUP(B57,squadre,8,FALSE)</f>
        <v xml:space="preserve">Nico Küenzi </v>
      </c>
      <c r="C61" s="69"/>
      <c r="D61" s="81">
        <f>VLOOKUP(E57,squadre,7,FALSE)</f>
        <v>5</v>
      </c>
      <c r="E61" s="70" t="str">
        <f>VLOOKUP(E57,squadre,8,FALSE)</f>
        <v>Giacomo Maffia</v>
      </c>
      <c r="F61" s="58"/>
      <c r="G61" s="69"/>
      <c r="H61" s="69"/>
      <c r="I61" s="69"/>
      <c r="J61" s="69"/>
      <c r="K61" s="69"/>
      <c r="L61" s="69"/>
    </row>
    <row r="62" spans="1:12" x14ac:dyDescent="0.2">
      <c r="A62" s="81">
        <f>VLOOKUP(B57,squadre,9,FALSE)</f>
        <v>6</v>
      </c>
      <c r="B62" s="70" t="str">
        <f>VLOOKUP(B57,squadre,10,FALSE)</f>
        <v xml:space="preserve">Stephan Bartelt </v>
      </c>
      <c r="C62" s="69"/>
      <c r="D62" s="81">
        <f>VLOOKUP(E57,squadre,9,FALSE)</f>
        <v>6</v>
      </c>
      <c r="E62" s="70" t="str">
        <f>VLOOKUP(E57,squadre,10,FALSE)</f>
        <v>Luca Cinelli</v>
      </c>
      <c r="F62" s="58"/>
      <c r="G62" s="69"/>
      <c r="H62" s="69"/>
      <c r="I62" s="69"/>
      <c r="J62" s="69"/>
      <c r="K62" s="69"/>
      <c r="L62" s="69"/>
    </row>
    <row r="63" spans="1:12" x14ac:dyDescent="0.2">
      <c r="A63" s="81">
        <f>VLOOKUP(B57,squadre,11,FALSE)</f>
        <v>7</v>
      </c>
      <c r="B63" s="70" t="str">
        <f>VLOOKUP(B57,squadre,12,FALSE)</f>
        <v>Sandro Nüssler</v>
      </c>
      <c r="C63" s="69"/>
      <c r="D63" s="81">
        <f>VLOOKUP(E57,squadre,11,FALSE)</f>
        <v>8</v>
      </c>
      <c r="E63" s="70" t="str">
        <f>VLOOKUP(E57,squadre,12,FALSE)</f>
        <v>Paolo Zifferero</v>
      </c>
      <c r="F63" s="58"/>
      <c r="G63" s="69"/>
      <c r="H63" s="69"/>
      <c r="I63" s="69"/>
      <c r="J63" s="69"/>
      <c r="K63" s="69"/>
      <c r="L63" s="69"/>
    </row>
    <row r="64" spans="1:12" x14ac:dyDescent="0.2">
      <c r="A64" s="81">
        <f>VLOOKUP(B57,squadre,13,FALSE)</f>
        <v>8</v>
      </c>
      <c r="B64" s="70" t="str">
        <f>VLOOKUP(B57,squadre,14,FALSE)</f>
        <v>Colin Weber</v>
      </c>
      <c r="C64" s="69"/>
      <c r="D64" s="81">
        <f>VLOOKUP(E57,squadre,13,FALSE)</f>
        <v>7</v>
      </c>
      <c r="E64" s="70" t="str">
        <f>VLOOKUP(E57,squadre,14,FALSE)</f>
        <v>Gianmarco Palladino</v>
      </c>
      <c r="F64" s="58"/>
      <c r="G64" s="69"/>
      <c r="H64" s="69"/>
      <c r="I64" s="69"/>
      <c r="J64" s="69"/>
      <c r="K64" s="69"/>
      <c r="L64" s="69"/>
    </row>
    <row r="65" spans="1:12" x14ac:dyDescent="0.2">
      <c r="A65" s="81">
        <f>VLOOKUP(B57,squadre,15,FALSE)</f>
        <v>9</v>
      </c>
      <c r="B65" s="70" t="str">
        <f>VLOOKUP(B57,squadre,16,FALSE)</f>
        <v xml:space="preserve">Pascal Fuhrimann </v>
      </c>
      <c r="C65" s="69"/>
      <c r="D65" s="81">
        <f>VLOOKUP(E57,squadre,15,FALSE)</f>
        <v>9</v>
      </c>
      <c r="E65" s="70" t="str">
        <f>VLOOKUP(E57,squadre,16,FALSE)</f>
        <v>Daniele Maffia</v>
      </c>
      <c r="F65" s="58"/>
      <c r="G65" s="69"/>
      <c r="H65" s="69"/>
      <c r="I65" s="69"/>
      <c r="J65" s="69"/>
      <c r="K65" s="69"/>
      <c r="L65" s="69"/>
    </row>
    <row r="66" spans="1:12" x14ac:dyDescent="0.2">
      <c r="A66" s="81">
        <f>VLOOKUP(B57,squadre,17,FALSE)</f>
        <v>10</v>
      </c>
      <c r="B66" s="70" t="str">
        <f>VLOOKUP(B57,squadre,18,FALSE)</f>
        <v>Simon Morger</v>
      </c>
      <c r="C66" s="69"/>
      <c r="D66" s="81">
        <f>VLOOKUP(E57,squadre,17,FALSE)</f>
        <v>11</v>
      </c>
      <c r="E66" s="70" t="str">
        <f>VLOOKUP(E57,squadre,18,FALSE)</f>
        <v>Gianmaria Lombardo</v>
      </c>
      <c r="F66" s="58"/>
      <c r="G66" s="69"/>
      <c r="H66" s="69"/>
      <c r="I66" s="69"/>
      <c r="J66" s="69"/>
      <c r="K66" s="69"/>
      <c r="L66" s="69"/>
    </row>
    <row r="67" spans="1:12" x14ac:dyDescent="0.2">
      <c r="A67" s="81">
        <f>VLOOKUP(B57,squadre,19,FALSE)</f>
        <v>0</v>
      </c>
      <c r="B67" s="70">
        <f>VLOOKUP(B57,squadre,20,FALSE)</f>
        <v>0</v>
      </c>
      <c r="C67" s="69"/>
      <c r="D67" s="81">
        <f>VLOOKUP(E57,squadre,19,FALSE)</f>
        <v>0</v>
      </c>
      <c r="E67" s="70">
        <f>VLOOKUP(E57,squadre,20,FALSE)</f>
        <v>0</v>
      </c>
      <c r="F67" s="58"/>
      <c r="G67" s="69"/>
      <c r="H67" s="69"/>
      <c r="I67" s="69"/>
      <c r="J67" s="69"/>
      <c r="K67" s="69"/>
      <c r="L67" s="69"/>
    </row>
    <row r="68" spans="1:12" x14ac:dyDescent="0.2">
      <c r="A68" s="81">
        <f>VLOOKUP(B57,squadre,21,FALSE)</f>
        <v>0</v>
      </c>
      <c r="B68" s="70">
        <f>VLOOKUP(B57,squadre,22,FALSE)</f>
        <v>0</v>
      </c>
      <c r="C68" s="69"/>
      <c r="D68" s="81">
        <f>VLOOKUP(E57,squadre,21,FALSE)</f>
        <v>0</v>
      </c>
      <c r="E68" s="70">
        <f>VLOOKUP(E57,squadre,22,FALSE)</f>
        <v>0</v>
      </c>
      <c r="F68" s="58"/>
      <c r="G68" s="69"/>
      <c r="H68" s="69"/>
      <c r="I68" s="69"/>
      <c r="J68" s="69"/>
      <c r="K68" s="69"/>
      <c r="L68" s="69"/>
    </row>
    <row r="69" spans="1:12" x14ac:dyDescent="0.2">
      <c r="A69" s="83"/>
      <c r="B69" s="74"/>
      <c r="C69" s="69"/>
      <c r="D69" s="83"/>
      <c r="E69" s="74"/>
      <c r="F69" s="58"/>
      <c r="G69" s="69"/>
      <c r="H69" s="69"/>
      <c r="I69" s="69"/>
      <c r="J69" s="69"/>
      <c r="K69" s="69"/>
      <c r="L69" s="69"/>
    </row>
    <row r="70" spans="1:12" x14ac:dyDescent="0.2">
      <c r="A70" s="55"/>
      <c r="B70" s="55"/>
      <c r="C70" s="55"/>
      <c r="D70" s="55"/>
      <c r="E70" s="55"/>
      <c r="F70" s="71"/>
      <c r="G70" s="69"/>
      <c r="H70" s="69"/>
      <c r="I70" s="69"/>
      <c r="J70" s="69"/>
      <c r="K70" s="69"/>
      <c r="L70" s="69"/>
    </row>
    <row r="71" spans="1:12" x14ac:dyDescent="0.2">
      <c r="A71" s="77" t="s">
        <v>352</v>
      </c>
      <c r="B71" s="78" t="str">
        <f>B57</f>
        <v>Swiss Nat.Team</v>
      </c>
      <c r="C71" s="84"/>
      <c r="D71" s="84"/>
      <c r="E71" s="78" t="str">
        <f>E57</f>
        <v>C. EUR</v>
      </c>
      <c r="F71" s="71"/>
      <c r="G71" s="69"/>
      <c r="H71" s="69"/>
      <c r="I71" s="69"/>
      <c r="J71" s="69"/>
      <c r="K71" s="69"/>
      <c r="L71" s="69"/>
    </row>
    <row r="72" spans="1:12" x14ac:dyDescent="0.2">
      <c r="A72" s="56" t="s">
        <v>353</v>
      </c>
      <c r="B72" s="68"/>
      <c r="C72" s="14"/>
      <c r="D72" s="71"/>
      <c r="E72" s="68"/>
      <c r="F72" s="58"/>
      <c r="G72" s="69"/>
      <c r="H72" s="69"/>
      <c r="I72" s="69"/>
      <c r="J72" s="69"/>
      <c r="K72" s="69"/>
      <c r="L72" s="69"/>
    </row>
    <row r="73" spans="1:12" x14ac:dyDescent="0.2">
      <c r="A73" s="56" t="s">
        <v>354</v>
      </c>
      <c r="B73" s="69"/>
      <c r="C73" s="14"/>
      <c r="D73" s="71"/>
      <c r="E73" s="69"/>
      <c r="F73" s="58"/>
      <c r="G73" s="69"/>
      <c r="H73" s="69"/>
      <c r="I73" s="69"/>
      <c r="J73" s="69"/>
      <c r="K73" s="69"/>
      <c r="L73" s="69"/>
    </row>
    <row r="74" spans="1:12" x14ac:dyDescent="0.2">
      <c r="A74" s="56" t="s">
        <v>355</v>
      </c>
      <c r="B74" s="69"/>
      <c r="C74" s="14"/>
      <c r="D74" s="71"/>
      <c r="E74" s="69"/>
      <c r="F74" s="58"/>
      <c r="G74" s="69"/>
      <c r="H74" s="69"/>
      <c r="I74" s="69"/>
      <c r="J74" s="69"/>
      <c r="K74" s="69"/>
      <c r="L74" s="69"/>
    </row>
    <row r="75" spans="1:12" x14ac:dyDescent="0.2">
      <c r="A75" s="56" t="s">
        <v>356</v>
      </c>
      <c r="B75" s="69"/>
      <c r="C75" s="14"/>
      <c r="D75" s="71"/>
      <c r="E75" s="69"/>
      <c r="F75" s="58"/>
      <c r="G75" s="69"/>
      <c r="H75" s="69"/>
      <c r="I75" s="69"/>
      <c r="J75" s="69"/>
      <c r="K75" s="69"/>
      <c r="L75" s="69"/>
    </row>
    <row r="76" spans="1:12" ht="15.75" x14ac:dyDescent="0.25">
      <c r="A76" s="85" t="s">
        <v>357</v>
      </c>
      <c r="B76" s="86">
        <v>2</v>
      </c>
      <c r="C76" s="87"/>
      <c r="D76" s="88"/>
      <c r="E76" s="86">
        <v>1</v>
      </c>
      <c r="F76" s="58"/>
      <c r="G76" s="69"/>
      <c r="H76" s="69"/>
      <c r="I76" s="69"/>
      <c r="J76" s="69"/>
      <c r="K76" s="69"/>
      <c r="L76" s="69"/>
    </row>
    <row r="77" spans="1:12" x14ac:dyDescent="0.2">
      <c r="A77" s="89"/>
      <c r="B77" s="8"/>
      <c r="E77" s="55"/>
      <c r="F77" s="71"/>
      <c r="G77" s="69"/>
      <c r="H77" s="69"/>
      <c r="I77" s="69"/>
      <c r="J77" s="69"/>
      <c r="K77" s="69"/>
      <c r="L77" s="69"/>
    </row>
    <row r="78" spans="1:12" x14ac:dyDescent="0.2">
      <c r="A78" s="56" t="s">
        <v>358</v>
      </c>
      <c r="B78" s="69"/>
      <c r="C78" s="14"/>
      <c r="F78" s="71"/>
      <c r="G78" s="69"/>
      <c r="H78" s="69"/>
      <c r="I78" s="69"/>
      <c r="J78" s="69"/>
      <c r="K78" s="69"/>
      <c r="L78" s="69"/>
    </row>
    <row r="79" spans="1:12" x14ac:dyDescent="0.2">
      <c r="A79" s="55"/>
      <c r="B79" s="55"/>
      <c r="G79" s="55"/>
      <c r="H79" s="55"/>
      <c r="I79" s="55"/>
      <c r="J79" s="55"/>
      <c r="K79" s="55"/>
      <c r="L79" s="55"/>
    </row>
    <row r="80" spans="1:12" x14ac:dyDescent="0.2">
      <c r="A80" s="28" t="s">
        <v>341</v>
      </c>
      <c r="B80" s="3"/>
      <c r="D80" s="28" t="s">
        <v>342</v>
      </c>
      <c r="E80" s="3"/>
      <c r="G80" s="28" t="s">
        <v>359</v>
      </c>
      <c r="H80" s="3"/>
      <c r="K80" s="28" t="s">
        <v>360</v>
      </c>
      <c r="L80" s="3"/>
    </row>
    <row r="81" spans="1:12" x14ac:dyDescent="0.2">
      <c r="B81" s="55"/>
      <c r="E81" s="55"/>
      <c r="H81" s="55"/>
      <c r="L81" s="55"/>
    </row>
    <row r="82" spans="1:12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45" x14ac:dyDescent="0.6">
      <c r="A83" s="170" t="s">
        <v>331</v>
      </c>
      <c r="B83" s="160"/>
      <c r="C83" s="160"/>
      <c r="D83" s="160"/>
      <c r="E83" s="160"/>
      <c r="F83" s="52" t="s">
        <v>332</v>
      </c>
      <c r="G83" s="53"/>
      <c r="H83" s="53"/>
      <c r="I83" s="53"/>
      <c r="J83" s="53"/>
      <c r="K83" s="169" t="s">
        <v>333</v>
      </c>
      <c r="L83" s="160"/>
    </row>
    <row r="84" spans="1:12" x14ac:dyDescent="0.2">
      <c r="A84" s="8"/>
      <c r="B84" s="8"/>
      <c r="C84" s="55"/>
      <c r="D84" s="8"/>
      <c r="E84" s="8"/>
      <c r="F84" s="55"/>
      <c r="G84" s="8"/>
      <c r="H84" s="8"/>
      <c r="I84" s="8"/>
      <c r="J84" s="8"/>
      <c r="K84" s="8"/>
      <c r="L84" s="8"/>
    </row>
    <row r="85" spans="1:12" x14ac:dyDescent="0.2">
      <c r="A85" s="56" t="s">
        <v>19</v>
      </c>
      <c r="B85" s="90">
        <f>B44+4</f>
        <v>65</v>
      </c>
      <c r="C85" s="58"/>
      <c r="D85" s="167" t="s">
        <v>334</v>
      </c>
      <c r="E85" s="168"/>
      <c r="F85" s="60">
        <f>B85</f>
        <v>65</v>
      </c>
      <c r="G85" s="61" t="s">
        <v>335</v>
      </c>
      <c r="H85" s="62" t="str">
        <f>B98</f>
        <v>EUR B</v>
      </c>
      <c r="I85" s="167" t="s">
        <v>336</v>
      </c>
      <c r="J85" s="168"/>
      <c r="K85" s="62" t="str">
        <f>E98</f>
        <v>Swiss U21 A</v>
      </c>
      <c r="L85" s="61" t="s">
        <v>65</v>
      </c>
    </row>
    <row r="86" spans="1:12" x14ac:dyDescent="0.2">
      <c r="A86" s="56" t="s">
        <v>337</v>
      </c>
      <c r="B86" s="91">
        <f>VLOOKUP(FLOOR(B85/4,1)*4+1,calendario,2,FALSE)</f>
        <v>0.41666666666666663</v>
      </c>
      <c r="C86" s="58"/>
      <c r="D86" s="162"/>
      <c r="E86" s="163"/>
      <c r="F86" s="58"/>
      <c r="G86" s="68"/>
      <c r="H86" s="68"/>
      <c r="I86" s="68"/>
      <c r="J86" s="68"/>
      <c r="K86" s="69"/>
      <c r="L86" s="69"/>
    </row>
    <row r="87" spans="1:12" x14ac:dyDescent="0.2">
      <c r="A87" s="56" t="s">
        <v>338</v>
      </c>
      <c r="B87" s="70">
        <f>VLOOKUP(B85,calendario,3,FALSE)</f>
        <v>1</v>
      </c>
      <c r="C87" s="58"/>
      <c r="D87" s="150"/>
      <c r="E87" s="164"/>
      <c r="F87" s="58"/>
      <c r="G87" s="68"/>
      <c r="H87" s="68"/>
      <c r="I87" s="68"/>
      <c r="J87" s="68"/>
      <c r="K87" s="69"/>
      <c r="L87" s="69"/>
    </row>
    <row r="88" spans="1:12" x14ac:dyDescent="0.2">
      <c r="A88" s="56" t="s">
        <v>36</v>
      </c>
      <c r="B88" s="70" t="str">
        <f>VLOOKUP(B98,squadre,2,FALSE)</f>
        <v>1st Division</v>
      </c>
      <c r="C88" s="58"/>
      <c r="D88" s="150"/>
      <c r="E88" s="164"/>
      <c r="F88" s="58"/>
      <c r="G88" s="68"/>
      <c r="H88" s="68"/>
      <c r="I88" s="68"/>
      <c r="J88" s="68"/>
      <c r="K88" s="69"/>
      <c r="L88" s="69"/>
    </row>
    <row r="89" spans="1:12" x14ac:dyDescent="0.2">
      <c r="A89" s="56" t="s">
        <v>340</v>
      </c>
      <c r="B89" s="72">
        <v>42834</v>
      </c>
      <c r="C89" s="58"/>
      <c r="D89" s="150"/>
      <c r="E89" s="164"/>
      <c r="F89" s="58"/>
      <c r="G89" s="68"/>
      <c r="H89" s="68"/>
      <c r="I89" s="68"/>
      <c r="J89" s="68"/>
      <c r="K89" s="69"/>
      <c r="L89" s="69"/>
    </row>
    <row r="90" spans="1:12" x14ac:dyDescent="0.2">
      <c r="A90" s="73"/>
      <c r="B90" s="74"/>
      <c r="C90" s="58"/>
      <c r="D90" s="150"/>
      <c r="E90" s="164"/>
      <c r="F90" s="58"/>
      <c r="G90" s="69"/>
      <c r="H90" s="69"/>
      <c r="I90" s="69"/>
      <c r="J90" s="69"/>
      <c r="K90" s="69"/>
      <c r="L90" s="69"/>
    </row>
    <row r="91" spans="1:12" x14ac:dyDescent="0.2">
      <c r="A91" s="56" t="s">
        <v>341</v>
      </c>
      <c r="B91" s="75" t="str">
        <f>VLOOKUP(B85,calendario,9,FALSE)</f>
        <v>G.C. Polesine</v>
      </c>
      <c r="C91" s="58"/>
      <c r="D91" s="150"/>
      <c r="E91" s="164"/>
      <c r="F91" s="58"/>
      <c r="G91" s="69"/>
      <c r="H91" s="69"/>
      <c r="I91" s="69"/>
      <c r="J91" s="69"/>
      <c r="K91" s="69"/>
      <c r="L91" s="69"/>
    </row>
    <row r="92" spans="1:12" x14ac:dyDescent="0.2">
      <c r="A92" s="56" t="s">
        <v>342</v>
      </c>
      <c r="B92" s="74"/>
      <c r="C92" s="58"/>
      <c r="D92" s="150"/>
      <c r="E92" s="164"/>
      <c r="F92" s="58"/>
      <c r="G92" s="69"/>
      <c r="H92" s="69"/>
      <c r="I92" s="69"/>
      <c r="J92" s="69"/>
      <c r="K92" s="69"/>
      <c r="L92" s="69"/>
    </row>
    <row r="93" spans="1:12" x14ac:dyDescent="0.2">
      <c r="A93" s="73"/>
      <c r="B93" s="74"/>
      <c r="C93" s="58"/>
      <c r="D93" s="150"/>
      <c r="E93" s="164"/>
      <c r="F93" s="58"/>
      <c r="G93" s="69"/>
      <c r="H93" s="69"/>
      <c r="I93" s="69"/>
      <c r="J93" s="69"/>
      <c r="K93" s="69"/>
      <c r="L93" s="69"/>
    </row>
    <row r="94" spans="1:12" x14ac:dyDescent="0.2">
      <c r="A94" s="56" t="s">
        <v>343</v>
      </c>
      <c r="B94" s="74"/>
      <c r="C94" s="58"/>
      <c r="D94" s="150"/>
      <c r="E94" s="164"/>
      <c r="F94" s="58"/>
      <c r="G94" s="69"/>
      <c r="H94" s="69"/>
      <c r="I94" s="69"/>
      <c r="J94" s="69"/>
      <c r="K94" s="69"/>
      <c r="L94" s="69"/>
    </row>
    <row r="95" spans="1:12" x14ac:dyDescent="0.2">
      <c r="A95" s="56" t="s">
        <v>344</v>
      </c>
      <c r="B95" s="74"/>
      <c r="C95" s="58"/>
      <c r="D95" s="150"/>
      <c r="E95" s="164"/>
      <c r="F95" s="58"/>
      <c r="G95" s="69"/>
      <c r="H95" s="69"/>
      <c r="I95" s="69"/>
      <c r="J95" s="69"/>
      <c r="K95" s="69"/>
      <c r="L95" s="69"/>
    </row>
    <row r="96" spans="1:12" x14ac:dyDescent="0.2">
      <c r="A96" s="56" t="s">
        <v>345</v>
      </c>
      <c r="B96" s="74"/>
      <c r="C96" s="58"/>
      <c r="D96" s="165"/>
      <c r="E96" s="166"/>
      <c r="F96" s="58"/>
      <c r="G96" s="69"/>
      <c r="H96" s="69"/>
      <c r="I96" s="69"/>
      <c r="J96" s="69"/>
      <c r="K96" s="69"/>
      <c r="L96" s="69"/>
    </row>
    <row r="97" spans="1:12" x14ac:dyDescent="0.2">
      <c r="A97" s="55"/>
      <c r="B97" s="55"/>
      <c r="D97" s="55"/>
      <c r="E97" s="55"/>
      <c r="F97" s="71"/>
      <c r="G97" s="69"/>
      <c r="H97" s="69"/>
      <c r="I97" s="69"/>
      <c r="J97" s="69"/>
      <c r="K97" s="69"/>
      <c r="L97" s="69"/>
    </row>
    <row r="98" spans="1:12" x14ac:dyDescent="0.2">
      <c r="A98" s="77" t="s">
        <v>346</v>
      </c>
      <c r="B98" s="78" t="str">
        <f>VLOOKUP(B85,calendario,5,FALSE)</f>
        <v>EUR B</v>
      </c>
      <c r="C98" s="79"/>
      <c r="D98" s="77" t="s">
        <v>347</v>
      </c>
      <c r="E98" s="78" t="str">
        <f>VLOOKUP(B85,calendario,6,FALSE)</f>
        <v>Swiss U21 A</v>
      </c>
      <c r="F98" s="6"/>
      <c r="G98" s="69"/>
      <c r="H98" s="69"/>
      <c r="I98" s="69"/>
      <c r="J98" s="69"/>
      <c r="K98" s="69"/>
      <c r="L98" s="69"/>
    </row>
    <row r="99" spans="1:12" x14ac:dyDescent="0.2">
      <c r="A99" s="56" t="s">
        <v>348</v>
      </c>
      <c r="B99" s="56" t="s">
        <v>349</v>
      </c>
      <c r="C99" s="73"/>
      <c r="D99" s="56" t="s">
        <v>348</v>
      </c>
      <c r="E99" s="56" t="s">
        <v>349</v>
      </c>
      <c r="F99" s="80"/>
      <c r="G99" s="69"/>
      <c r="H99" s="69"/>
      <c r="I99" s="69"/>
      <c r="J99" s="69"/>
      <c r="K99" s="69"/>
      <c r="L99" s="69"/>
    </row>
    <row r="100" spans="1:12" x14ac:dyDescent="0.2">
      <c r="A100" s="81">
        <f>VLOOKUP(B98,squadre,3,FALSE)</f>
        <v>1</v>
      </c>
      <c r="B100" s="70">
        <f>VLOOKUP(B98,squadre,4,FALSE)</f>
        <v>0</v>
      </c>
      <c r="C100" s="69"/>
      <c r="D100" s="81">
        <f>VLOOKUP(E98,squadre,3,FALSE)</f>
        <v>1</v>
      </c>
      <c r="E100" s="70" t="str">
        <f>VLOOKUP(E98,squadre,4,FALSE)</f>
        <v>Andreas Hug</v>
      </c>
      <c r="F100" s="58"/>
      <c r="G100" s="69"/>
      <c r="H100" s="69"/>
      <c r="I100" s="69"/>
      <c r="J100" s="69"/>
      <c r="K100" s="69"/>
      <c r="L100" s="69"/>
    </row>
    <row r="101" spans="1:12" x14ac:dyDescent="0.2">
      <c r="A101" s="81">
        <f>VLOOKUP(B98,squadre,5,FALSE)</f>
        <v>9</v>
      </c>
      <c r="B101" s="70">
        <f>VLOOKUP(B98,squadre,6,FALSE)</f>
        <v>0</v>
      </c>
      <c r="C101" s="69"/>
      <c r="D101" s="81">
        <f>VLOOKUP(E98,squadre,5,FALSE)</f>
        <v>2</v>
      </c>
      <c r="E101" s="70" t="str">
        <f>VLOOKUP(E98,squadre,6,FALSE)</f>
        <v>Elias Werner</v>
      </c>
      <c r="F101" s="58"/>
      <c r="G101" s="69"/>
      <c r="H101" s="69"/>
      <c r="I101" s="69"/>
      <c r="J101" s="69"/>
      <c r="K101" s="69"/>
      <c r="L101" s="69"/>
    </row>
    <row r="102" spans="1:12" x14ac:dyDescent="0.2">
      <c r="A102" s="81">
        <f>VLOOKUP(B98,squadre,7,FALSE)</f>
        <v>7</v>
      </c>
      <c r="B102" s="70">
        <f>VLOOKUP(B98,squadre,8,FALSE)</f>
        <v>0</v>
      </c>
      <c r="C102" s="69"/>
      <c r="D102" s="81">
        <f>VLOOKUP(E98,squadre,7,FALSE)</f>
        <v>3</v>
      </c>
      <c r="E102" s="70" t="str">
        <f>VLOOKUP(E98,squadre,8,FALSE)</f>
        <v>Dario Sten</v>
      </c>
      <c r="F102" s="58"/>
      <c r="G102" s="69"/>
      <c r="H102" s="69"/>
      <c r="I102" s="69"/>
      <c r="J102" s="69"/>
      <c r="K102" s="69"/>
      <c r="L102" s="69"/>
    </row>
    <row r="103" spans="1:12" x14ac:dyDescent="0.2">
      <c r="A103" s="81">
        <f>VLOOKUP(B98,squadre,9,FALSE)</f>
        <v>2</v>
      </c>
      <c r="B103" s="70">
        <f>VLOOKUP(B98,squadre,10,FALSE)</f>
        <v>0</v>
      </c>
      <c r="C103" s="69"/>
      <c r="D103" s="81">
        <f>VLOOKUP(E98,squadre,9,FALSE)</f>
        <v>5</v>
      </c>
      <c r="E103" s="70" t="str">
        <f>VLOOKUP(E98,squadre,10,FALSE)</f>
        <v>Marc Ruggli</v>
      </c>
      <c r="F103" s="58"/>
      <c r="G103" s="69"/>
      <c r="H103" s="69"/>
      <c r="I103" s="69"/>
      <c r="J103" s="69"/>
      <c r="K103" s="69"/>
      <c r="L103" s="69"/>
    </row>
    <row r="104" spans="1:12" x14ac:dyDescent="0.2">
      <c r="A104" s="81">
        <f>VLOOKUP(B98,squadre,11,FALSE)</f>
        <v>6</v>
      </c>
      <c r="B104" s="70">
        <f>VLOOKUP(B98,squadre,12,FALSE)</f>
        <v>0</v>
      </c>
      <c r="C104" s="69"/>
      <c r="D104" s="81">
        <f>VLOOKUP(E98,squadre,11,FALSE)</f>
        <v>7</v>
      </c>
      <c r="E104" s="70" t="str">
        <f>VLOOKUP(E98,squadre,12,FALSE)</f>
        <v>Lars Baltensperger</v>
      </c>
      <c r="F104" s="58"/>
      <c r="G104" s="69"/>
      <c r="H104" s="69"/>
      <c r="I104" s="69"/>
      <c r="J104" s="69"/>
      <c r="K104" s="69"/>
      <c r="L104" s="69"/>
    </row>
    <row r="105" spans="1:12" x14ac:dyDescent="0.2">
      <c r="A105" s="81">
        <f>VLOOKUP(B98,squadre,13,FALSE)</f>
        <v>5</v>
      </c>
      <c r="B105" s="70">
        <f>VLOOKUP(B98,squadre,14,FALSE)</f>
        <v>0</v>
      </c>
      <c r="C105" s="69"/>
      <c r="D105" s="81">
        <f>VLOOKUP(E98,squadre,13,FALSE)</f>
        <v>9</v>
      </c>
      <c r="E105" s="70" t="str">
        <f>VLOOKUP(E98,squadre,14,FALSE)</f>
        <v>Josia Kübler</v>
      </c>
      <c r="F105" s="58"/>
      <c r="G105" s="69"/>
      <c r="H105" s="69"/>
      <c r="I105" s="69"/>
      <c r="J105" s="69"/>
      <c r="K105" s="69"/>
      <c r="L105" s="69"/>
    </row>
    <row r="106" spans="1:12" x14ac:dyDescent="0.2">
      <c r="A106" s="81">
        <f>VLOOKUP(B98,squadre,15,FALSE)</f>
        <v>8</v>
      </c>
      <c r="B106" s="70">
        <f>VLOOKUP(B98,squadre,16,FALSE)</f>
        <v>0</v>
      </c>
      <c r="C106" s="69"/>
      <c r="D106" s="81">
        <f>VLOOKUP(E98,squadre,15,FALSE)</f>
        <v>0</v>
      </c>
      <c r="E106" s="70">
        <f>VLOOKUP(E98,squadre,16,FALSE)</f>
        <v>0</v>
      </c>
      <c r="F106" s="58"/>
      <c r="G106" s="69"/>
      <c r="H106" s="69"/>
      <c r="I106" s="69"/>
      <c r="J106" s="69"/>
      <c r="K106" s="69"/>
      <c r="L106" s="69"/>
    </row>
    <row r="107" spans="1:12" x14ac:dyDescent="0.2">
      <c r="A107" s="81">
        <f>VLOOKUP(B98,squadre,17,FALSE)</f>
        <v>0</v>
      </c>
      <c r="B107" s="70">
        <f>VLOOKUP(B98,squadre,18,FALSE)</f>
        <v>0</v>
      </c>
      <c r="C107" s="69"/>
      <c r="D107" s="81">
        <f>VLOOKUP(E98,squadre,17,FALSE)</f>
        <v>0</v>
      </c>
      <c r="E107" s="70">
        <f>VLOOKUP(E98,squadre,18,FALSE)</f>
        <v>0</v>
      </c>
      <c r="F107" s="58"/>
      <c r="G107" s="69"/>
      <c r="H107" s="69"/>
      <c r="I107" s="69"/>
      <c r="J107" s="69"/>
      <c r="K107" s="69"/>
      <c r="L107" s="69"/>
    </row>
    <row r="108" spans="1:12" x14ac:dyDescent="0.2">
      <c r="A108" s="81">
        <f>VLOOKUP(B98,squadre,19,FALSE)</f>
        <v>0</v>
      </c>
      <c r="B108" s="70">
        <f>VLOOKUP(B98,squadre,20,FALSE)</f>
        <v>0</v>
      </c>
      <c r="C108" s="69"/>
      <c r="D108" s="81">
        <f>VLOOKUP(E98,squadre,19,FALSE)</f>
        <v>0</v>
      </c>
      <c r="E108" s="70">
        <f>VLOOKUP(E98,squadre,20,FALSE)</f>
        <v>0</v>
      </c>
      <c r="F108" s="58"/>
      <c r="G108" s="69"/>
      <c r="H108" s="69"/>
      <c r="I108" s="69"/>
      <c r="J108" s="69"/>
      <c r="K108" s="69"/>
      <c r="L108" s="69"/>
    </row>
    <row r="109" spans="1:12" x14ac:dyDescent="0.2">
      <c r="A109" s="81">
        <f>VLOOKUP(B98,squadre,21,FALSE)</f>
        <v>0</v>
      </c>
      <c r="B109" s="70">
        <f>VLOOKUP(B98,squadre,22,FALSE)</f>
        <v>0</v>
      </c>
      <c r="C109" s="69"/>
      <c r="D109" s="81">
        <f>VLOOKUP(E98,squadre,21,FALSE)</f>
        <v>0</v>
      </c>
      <c r="E109" s="70">
        <f>VLOOKUP(E98,squadre,22,FALSE)</f>
        <v>0</v>
      </c>
      <c r="F109" s="58"/>
      <c r="G109" s="69"/>
      <c r="H109" s="69"/>
      <c r="I109" s="69"/>
      <c r="J109" s="69"/>
      <c r="K109" s="69"/>
      <c r="L109" s="69"/>
    </row>
    <row r="110" spans="1:12" x14ac:dyDescent="0.2">
      <c r="A110" s="83"/>
      <c r="B110" s="74"/>
      <c r="C110" s="69"/>
      <c r="D110" s="83"/>
      <c r="E110" s="74"/>
      <c r="F110" s="58"/>
      <c r="G110" s="69"/>
      <c r="H110" s="69"/>
      <c r="I110" s="69"/>
      <c r="J110" s="69"/>
      <c r="K110" s="69"/>
      <c r="L110" s="69"/>
    </row>
    <row r="111" spans="1:12" x14ac:dyDescent="0.2">
      <c r="A111" s="55"/>
      <c r="B111" s="55"/>
      <c r="C111" s="55"/>
      <c r="D111" s="55"/>
      <c r="E111" s="55"/>
      <c r="F111" s="71"/>
      <c r="G111" s="69"/>
      <c r="H111" s="69"/>
      <c r="I111" s="69"/>
      <c r="J111" s="69"/>
      <c r="K111" s="69"/>
      <c r="L111" s="69"/>
    </row>
    <row r="112" spans="1:12" x14ac:dyDescent="0.2">
      <c r="A112" s="77" t="s">
        <v>352</v>
      </c>
      <c r="B112" s="78" t="str">
        <f>B98</f>
        <v>EUR B</v>
      </c>
      <c r="C112" s="84"/>
      <c r="D112" s="84"/>
      <c r="E112" s="78" t="str">
        <f>E98</f>
        <v>Swiss U21 A</v>
      </c>
      <c r="F112" s="71"/>
      <c r="G112" s="69"/>
      <c r="H112" s="69"/>
      <c r="I112" s="69"/>
      <c r="J112" s="69"/>
      <c r="K112" s="69"/>
      <c r="L112" s="69"/>
    </row>
    <row r="113" spans="1:12" x14ac:dyDescent="0.2">
      <c r="A113" s="56" t="s">
        <v>353</v>
      </c>
      <c r="B113" s="68"/>
      <c r="C113" s="14"/>
      <c r="D113" s="71"/>
      <c r="E113" s="68"/>
      <c r="F113" s="58"/>
      <c r="G113" s="69"/>
      <c r="H113" s="69"/>
      <c r="I113" s="69"/>
      <c r="J113" s="69"/>
      <c r="K113" s="69"/>
      <c r="L113" s="69"/>
    </row>
    <row r="114" spans="1:12" x14ac:dyDescent="0.2">
      <c r="A114" s="56" t="s">
        <v>354</v>
      </c>
      <c r="B114" s="69"/>
      <c r="C114" s="14"/>
      <c r="D114" s="71"/>
      <c r="E114" s="69"/>
      <c r="F114" s="58"/>
      <c r="G114" s="69"/>
      <c r="H114" s="69"/>
      <c r="I114" s="69"/>
      <c r="J114" s="69"/>
      <c r="K114" s="69"/>
      <c r="L114" s="69"/>
    </row>
    <row r="115" spans="1:12" x14ac:dyDescent="0.2">
      <c r="A115" s="56" t="s">
        <v>355</v>
      </c>
      <c r="B115" s="69"/>
      <c r="C115" s="14"/>
      <c r="D115" s="71"/>
      <c r="E115" s="69"/>
      <c r="F115" s="58"/>
      <c r="G115" s="69"/>
      <c r="H115" s="69"/>
      <c r="I115" s="69"/>
      <c r="J115" s="69"/>
      <c r="K115" s="69"/>
      <c r="L115" s="69"/>
    </row>
    <row r="116" spans="1:12" x14ac:dyDescent="0.2">
      <c r="A116" s="56" t="s">
        <v>356</v>
      </c>
      <c r="B116" s="69"/>
      <c r="C116" s="14"/>
      <c r="D116" s="71"/>
      <c r="E116" s="69"/>
      <c r="F116" s="58"/>
      <c r="G116" s="69"/>
      <c r="H116" s="69"/>
      <c r="I116" s="69"/>
      <c r="J116" s="69"/>
      <c r="K116" s="69"/>
      <c r="L116" s="69"/>
    </row>
    <row r="117" spans="1:12" ht="15.75" x14ac:dyDescent="0.25">
      <c r="A117" s="85" t="s">
        <v>357</v>
      </c>
      <c r="B117" s="86">
        <v>1</v>
      </c>
      <c r="C117" s="87"/>
      <c r="D117" s="88"/>
      <c r="E117" s="86">
        <v>6</v>
      </c>
      <c r="F117" s="58"/>
      <c r="G117" s="69"/>
      <c r="H117" s="69"/>
      <c r="I117" s="69"/>
      <c r="J117" s="69"/>
      <c r="K117" s="69"/>
      <c r="L117" s="69"/>
    </row>
    <row r="118" spans="1:12" x14ac:dyDescent="0.2">
      <c r="A118" s="89"/>
      <c r="B118" s="8"/>
      <c r="E118" s="55"/>
      <c r="F118" s="71"/>
      <c r="G118" s="69"/>
      <c r="H118" s="69"/>
      <c r="I118" s="69"/>
      <c r="J118" s="69"/>
      <c r="K118" s="69"/>
      <c r="L118" s="69"/>
    </row>
    <row r="119" spans="1:12" x14ac:dyDescent="0.2">
      <c r="A119" s="56" t="s">
        <v>358</v>
      </c>
      <c r="B119" s="69"/>
      <c r="C119" s="14"/>
      <c r="F119" s="71"/>
      <c r="G119" s="69"/>
      <c r="H119" s="69"/>
      <c r="I119" s="69"/>
      <c r="J119" s="69"/>
      <c r="K119" s="69"/>
      <c r="L119" s="69"/>
    </row>
    <row r="120" spans="1:12" x14ac:dyDescent="0.2">
      <c r="A120" s="55"/>
      <c r="B120" s="55"/>
      <c r="G120" s="55"/>
      <c r="H120" s="55"/>
      <c r="I120" s="55"/>
      <c r="J120" s="55"/>
      <c r="K120" s="55"/>
      <c r="L120" s="55"/>
    </row>
    <row r="121" spans="1:12" x14ac:dyDescent="0.2">
      <c r="A121" s="28" t="s">
        <v>341</v>
      </c>
      <c r="B121" s="3"/>
      <c r="D121" s="28" t="s">
        <v>342</v>
      </c>
      <c r="E121" s="3"/>
      <c r="G121" s="28" t="s">
        <v>359</v>
      </c>
      <c r="H121" s="3"/>
      <c r="K121" s="28" t="s">
        <v>360</v>
      </c>
      <c r="L121" s="3"/>
    </row>
    <row r="122" spans="1:12" x14ac:dyDescent="0.2">
      <c r="B122" s="55"/>
      <c r="E122" s="55"/>
      <c r="H122" s="55"/>
      <c r="L122" s="55"/>
    </row>
    <row r="123" spans="1:12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45" x14ac:dyDescent="0.6">
      <c r="A124" s="170" t="s">
        <v>331</v>
      </c>
      <c r="B124" s="160"/>
      <c r="C124" s="160"/>
      <c r="D124" s="160"/>
      <c r="E124" s="160"/>
      <c r="F124" s="52" t="s">
        <v>332</v>
      </c>
      <c r="G124" s="53"/>
      <c r="H124" s="53"/>
      <c r="I124" s="53"/>
      <c r="J124" s="53"/>
      <c r="K124" s="169" t="s">
        <v>333</v>
      </c>
      <c r="L124" s="160"/>
    </row>
    <row r="125" spans="1:12" x14ac:dyDescent="0.2">
      <c r="A125" s="8"/>
      <c r="B125" s="8"/>
      <c r="C125" s="55"/>
      <c r="D125" s="8"/>
      <c r="E125" s="8"/>
      <c r="F125" s="55"/>
      <c r="G125" s="8"/>
      <c r="H125" s="8"/>
      <c r="I125" s="8"/>
      <c r="J125" s="8"/>
      <c r="K125" s="8"/>
      <c r="L125" s="8"/>
    </row>
    <row r="126" spans="1:12" x14ac:dyDescent="0.2">
      <c r="A126" s="56" t="s">
        <v>19</v>
      </c>
      <c r="B126" s="90">
        <f>B85+4</f>
        <v>69</v>
      </c>
      <c r="C126" s="58"/>
      <c r="D126" s="167" t="s">
        <v>334</v>
      </c>
      <c r="E126" s="168"/>
      <c r="F126" s="60">
        <f>B126</f>
        <v>69</v>
      </c>
      <c r="G126" s="61" t="s">
        <v>335</v>
      </c>
      <c r="H126" s="62" t="str">
        <f>B139</f>
        <v>Italy Ladies</v>
      </c>
      <c r="I126" s="167" t="s">
        <v>336</v>
      </c>
      <c r="J126" s="168"/>
      <c r="K126" s="62" t="str">
        <f>E139</f>
        <v>C.Rovigo</v>
      </c>
      <c r="L126" s="61" t="s">
        <v>65</v>
      </c>
    </row>
    <row r="127" spans="1:12" x14ac:dyDescent="0.2">
      <c r="A127" s="56" t="s">
        <v>337</v>
      </c>
      <c r="B127" s="91">
        <f>VLOOKUP(FLOOR(B126/4,1)*4+1,calendario,2,FALSE)</f>
        <v>0.43749999999999994</v>
      </c>
      <c r="C127" s="58"/>
      <c r="D127" s="162"/>
      <c r="E127" s="163"/>
      <c r="F127" s="58"/>
      <c r="G127" s="68"/>
      <c r="H127" s="68"/>
      <c r="I127" s="68"/>
      <c r="J127" s="68"/>
      <c r="K127" s="69"/>
      <c r="L127" s="69"/>
    </row>
    <row r="128" spans="1:12" x14ac:dyDescent="0.2">
      <c r="A128" s="56" t="s">
        <v>338</v>
      </c>
      <c r="B128" s="70">
        <f>VLOOKUP(B126,calendario,3,FALSE)</f>
        <v>1</v>
      </c>
      <c r="C128" s="58"/>
      <c r="D128" s="150"/>
      <c r="E128" s="164"/>
      <c r="F128" s="58"/>
      <c r="G128" s="68"/>
      <c r="H128" s="68"/>
      <c r="I128" s="68"/>
      <c r="J128" s="68"/>
      <c r="K128" s="69"/>
      <c r="L128" s="69"/>
    </row>
    <row r="129" spans="1:12" x14ac:dyDescent="0.2">
      <c r="A129" s="56" t="s">
        <v>36</v>
      </c>
      <c r="B129" s="70" t="str">
        <f>VLOOKUP(B139,squadre,2,FALSE)</f>
        <v>2nd Division</v>
      </c>
      <c r="C129" s="58"/>
      <c r="D129" s="150"/>
      <c r="E129" s="164"/>
      <c r="F129" s="58"/>
      <c r="G129" s="68"/>
      <c r="H129" s="68"/>
      <c r="I129" s="68"/>
      <c r="J129" s="68"/>
      <c r="K129" s="69"/>
      <c r="L129" s="69"/>
    </row>
    <row r="130" spans="1:12" x14ac:dyDescent="0.2">
      <c r="A130" s="56" t="s">
        <v>340</v>
      </c>
      <c r="B130" s="72">
        <v>42834</v>
      </c>
      <c r="C130" s="58"/>
      <c r="D130" s="150"/>
      <c r="E130" s="164"/>
      <c r="F130" s="58"/>
      <c r="G130" s="68"/>
      <c r="H130" s="68"/>
      <c r="I130" s="68"/>
      <c r="J130" s="68"/>
      <c r="K130" s="69"/>
      <c r="L130" s="69"/>
    </row>
    <row r="131" spans="1:12" x14ac:dyDescent="0.2">
      <c r="A131" s="73"/>
      <c r="B131" s="74"/>
      <c r="C131" s="58"/>
      <c r="D131" s="150"/>
      <c r="E131" s="164"/>
      <c r="F131" s="58"/>
      <c r="G131" s="69"/>
      <c r="H131" s="69"/>
      <c r="I131" s="69"/>
      <c r="J131" s="69"/>
      <c r="K131" s="69"/>
      <c r="L131" s="69"/>
    </row>
    <row r="132" spans="1:12" x14ac:dyDescent="0.2">
      <c r="A132" s="56" t="s">
        <v>341</v>
      </c>
      <c r="B132" s="75" t="str">
        <f>VLOOKUP(B126,calendario,9,FALSE)</f>
        <v>C. EUR</v>
      </c>
      <c r="C132" s="58"/>
      <c r="D132" s="150"/>
      <c r="E132" s="164"/>
      <c r="F132" s="58"/>
      <c r="G132" s="69"/>
      <c r="H132" s="69"/>
      <c r="I132" s="69"/>
      <c r="J132" s="69"/>
      <c r="K132" s="69"/>
      <c r="L132" s="69"/>
    </row>
    <row r="133" spans="1:12" x14ac:dyDescent="0.2">
      <c r="A133" s="56" t="s">
        <v>342</v>
      </c>
      <c r="B133" s="74"/>
      <c r="C133" s="58"/>
      <c r="D133" s="150"/>
      <c r="E133" s="164"/>
      <c r="F133" s="58"/>
      <c r="G133" s="69"/>
      <c r="H133" s="69"/>
      <c r="I133" s="69"/>
      <c r="J133" s="69"/>
      <c r="K133" s="69"/>
      <c r="L133" s="69"/>
    </row>
    <row r="134" spans="1:12" x14ac:dyDescent="0.2">
      <c r="A134" s="73"/>
      <c r="B134" s="74"/>
      <c r="C134" s="58"/>
      <c r="D134" s="150"/>
      <c r="E134" s="164"/>
      <c r="F134" s="58"/>
      <c r="G134" s="69"/>
      <c r="H134" s="69"/>
      <c r="I134" s="69"/>
      <c r="J134" s="69"/>
      <c r="K134" s="69"/>
      <c r="L134" s="69"/>
    </row>
    <row r="135" spans="1:12" x14ac:dyDescent="0.2">
      <c r="A135" s="56" t="s">
        <v>343</v>
      </c>
      <c r="B135" s="74"/>
      <c r="C135" s="58"/>
      <c r="D135" s="150"/>
      <c r="E135" s="164"/>
      <c r="F135" s="58"/>
      <c r="G135" s="69"/>
      <c r="H135" s="69"/>
      <c r="I135" s="69"/>
      <c r="J135" s="69"/>
      <c r="K135" s="69"/>
      <c r="L135" s="69"/>
    </row>
    <row r="136" spans="1:12" x14ac:dyDescent="0.2">
      <c r="A136" s="56" t="s">
        <v>344</v>
      </c>
      <c r="B136" s="74"/>
      <c r="C136" s="58"/>
      <c r="D136" s="150"/>
      <c r="E136" s="164"/>
      <c r="F136" s="58"/>
      <c r="G136" s="69"/>
      <c r="H136" s="69"/>
      <c r="I136" s="69"/>
      <c r="J136" s="69"/>
      <c r="K136" s="69"/>
      <c r="L136" s="69"/>
    </row>
    <row r="137" spans="1:12" x14ac:dyDescent="0.2">
      <c r="A137" s="56" t="s">
        <v>345</v>
      </c>
      <c r="B137" s="74"/>
      <c r="C137" s="58"/>
      <c r="D137" s="165"/>
      <c r="E137" s="166"/>
      <c r="F137" s="58"/>
      <c r="G137" s="69"/>
      <c r="H137" s="69"/>
      <c r="I137" s="69"/>
      <c r="J137" s="69"/>
      <c r="K137" s="69"/>
      <c r="L137" s="69"/>
    </row>
    <row r="138" spans="1:12" x14ac:dyDescent="0.2">
      <c r="A138" s="55"/>
      <c r="B138" s="55"/>
      <c r="D138" s="55"/>
      <c r="E138" s="55"/>
      <c r="F138" s="71"/>
      <c r="G138" s="69"/>
      <c r="H138" s="69"/>
      <c r="I138" s="69"/>
      <c r="J138" s="69"/>
      <c r="K138" s="69"/>
      <c r="L138" s="69"/>
    </row>
    <row r="139" spans="1:12" x14ac:dyDescent="0.2">
      <c r="A139" s="77" t="s">
        <v>346</v>
      </c>
      <c r="B139" s="78" t="str">
        <f>VLOOKUP(B126,calendario,5,FALSE)</f>
        <v>Italy Ladies</v>
      </c>
      <c r="C139" s="79"/>
      <c r="D139" s="77" t="s">
        <v>347</v>
      </c>
      <c r="E139" s="78" t="str">
        <f>VLOOKUP(B126,calendario,6,FALSE)</f>
        <v>C.Rovigo</v>
      </c>
      <c r="F139" s="6"/>
      <c r="G139" s="69"/>
      <c r="H139" s="69"/>
      <c r="I139" s="69"/>
      <c r="J139" s="69"/>
      <c r="K139" s="69"/>
      <c r="L139" s="69"/>
    </row>
    <row r="140" spans="1:12" x14ac:dyDescent="0.2">
      <c r="A140" s="56" t="s">
        <v>348</v>
      </c>
      <c r="B140" s="56" t="s">
        <v>349</v>
      </c>
      <c r="C140" s="73"/>
      <c r="D140" s="56" t="s">
        <v>348</v>
      </c>
      <c r="E140" s="56" t="s">
        <v>349</v>
      </c>
      <c r="F140" s="80"/>
      <c r="G140" s="69"/>
      <c r="H140" s="69"/>
      <c r="I140" s="69"/>
      <c r="J140" s="69"/>
      <c r="K140" s="69"/>
      <c r="L140" s="69"/>
    </row>
    <row r="141" spans="1:12" x14ac:dyDescent="0.2">
      <c r="A141" s="81">
        <f>VLOOKUP(B139,squadre,3,FALSE)</f>
        <v>1</v>
      </c>
      <c r="B141" s="70" t="str">
        <f>VLOOKUP(B139,squadre,4,FALSE)</f>
        <v>Ada Prestipino</v>
      </c>
      <c r="C141" s="69"/>
      <c r="D141" s="81">
        <f>VLOOKUP(E139,squadre,3,FALSE)</f>
        <v>1</v>
      </c>
      <c r="E141" s="70" t="str">
        <f>VLOOKUP(E139,squadre,4,FALSE)</f>
        <v>Nocolò Caredda</v>
      </c>
      <c r="F141" s="58"/>
      <c r="G141" s="69"/>
      <c r="H141" s="69"/>
      <c r="I141" s="69"/>
      <c r="J141" s="69"/>
      <c r="K141" s="69"/>
      <c r="L141" s="69"/>
    </row>
    <row r="142" spans="1:12" x14ac:dyDescent="0.2">
      <c r="A142" s="81">
        <f>VLOOKUP(B139,squadre,5,FALSE)</f>
        <v>10</v>
      </c>
      <c r="B142" s="70" t="str">
        <f>VLOOKUP(B139,squadre,6,FALSE)</f>
        <v>Flavia Landolina</v>
      </c>
      <c r="C142" s="69"/>
      <c r="D142" s="81">
        <f>VLOOKUP(E139,squadre,5,FALSE)</f>
        <v>7</v>
      </c>
      <c r="E142" s="70" t="str">
        <f>VLOOKUP(E139,squadre,6,FALSE)</f>
        <v>Tomasatti Federico</v>
      </c>
      <c r="F142" s="58"/>
      <c r="G142" s="69"/>
      <c r="H142" s="69"/>
      <c r="I142" s="69"/>
      <c r="J142" s="69"/>
      <c r="K142" s="69"/>
      <c r="L142" s="69"/>
    </row>
    <row r="143" spans="1:12" x14ac:dyDescent="0.2">
      <c r="A143" s="81">
        <f>VLOOKUP(B139,squadre,7,FALSE)</f>
        <v>3</v>
      </c>
      <c r="B143" s="70" t="str">
        <f>VLOOKUP(B139,squadre,8,FALSE)</f>
        <v>Martina Anastasi</v>
      </c>
      <c r="C143" s="69"/>
      <c r="D143" s="81">
        <f>VLOOKUP(E139,squadre,7,FALSE)</f>
        <v>8</v>
      </c>
      <c r="E143" s="70" t="str">
        <f>VLOOKUP(E139,squadre,8,FALSE)</f>
        <v>Edoardo Marangoni</v>
      </c>
      <c r="F143" s="58"/>
      <c r="G143" s="69"/>
      <c r="H143" s="69"/>
      <c r="I143" s="69"/>
      <c r="J143" s="69"/>
      <c r="K143" s="69"/>
      <c r="L143" s="69"/>
    </row>
    <row r="144" spans="1:12" x14ac:dyDescent="0.2">
      <c r="A144" s="81">
        <f>VLOOKUP(B139,squadre,9,FALSE)</f>
        <v>4</v>
      </c>
      <c r="B144" s="70" t="str">
        <f>VLOOKUP(B139,squadre,10,FALSE)</f>
        <v>Maddalena Lago</v>
      </c>
      <c r="C144" s="69"/>
      <c r="D144" s="81">
        <f>VLOOKUP(E139,squadre,9,FALSE)</f>
        <v>13</v>
      </c>
      <c r="E144" s="70" t="str">
        <f>VLOOKUP(E139,squadre,10,FALSE)</f>
        <v>Matteo Moschetta</v>
      </c>
      <c r="F144" s="58"/>
      <c r="G144" s="69"/>
      <c r="H144" s="69"/>
      <c r="I144" s="69"/>
      <c r="J144" s="69"/>
      <c r="K144" s="69"/>
      <c r="L144" s="69"/>
    </row>
    <row r="145" spans="1:12" x14ac:dyDescent="0.2">
      <c r="A145" s="81">
        <f>VLOOKUP(B139,squadre,11,FALSE)</f>
        <v>0</v>
      </c>
      <c r="B145" s="70">
        <f>VLOOKUP(B139,squadre,12,FALSE)</f>
        <v>0</v>
      </c>
      <c r="C145" s="69"/>
      <c r="D145" s="81">
        <f>VLOOKUP(E139,squadre,11,FALSE)</f>
        <v>14</v>
      </c>
      <c r="E145" s="70" t="str">
        <f>VLOOKUP(E139,squadre,12,FALSE)</f>
        <v>Manuel Altafin</v>
      </c>
      <c r="F145" s="58"/>
      <c r="G145" s="69"/>
      <c r="H145" s="69"/>
      <c r="I145" s="69"/>
      <c r="J145" s="69"/>
      <c r="K145" s="69"/>
      <c r="L145" s="69"/>
    </row>
    <row r="146" spans="1:12" x14ac:dyDescent="0.2">
      <c r="A146" s="81">
        <f>VLOOKUP(B139,squadre,13,FALSE)</f>
        <v>6</v>
      </c>
      <c r="B146" s="70" t="str">
        <f>VLOOKUP(B139,squadre,14,FALSE)</f>
        <v>roberta Catania</v>
      </c>
      <c r="C146" s="69"/>
      <c r="D146" s="81">
        <f>VLOOKUP(E139,squadre,13,FALSE)</f>
        <v>0</v>
      </c>
      <c r="E146" s="70">
        <f>VLOOKUP(E139,squadre,14,FALSE)</f>
        <v>0</v>
      </c>
      <c r="F146" s="58"/>
      <c r="G146" s="69"/>
      <c r="H146" s="69"/>
      <c r="I146" s="69"/>
      <c r="J146" s="69"/>
      <c r="K146" s="69"/>
      <c r="L146" s="69"/>
    </row>
    <row r="147" spans="1:12" x14ac:dyDescent="0.2">
      <c r="A147" s="81">
        <f>VLOOKUP(B139,squadre,15,FALSE)</f>
        <v>7</v>
      </c>
      <c r="B147" s="70" t="str">
        <f>VLOOKUP(B139,squadre,16,FALSE)</f>
        <v>Maria Anna Szczepanska</v>
      </c>
      <c r="C147" s="69"/>
      <c r="D147" s="81">
        <f>VLOOKUP(E139,squadre,15,FALSE)</f>
        <v>0</v>
      </c>
      <c r="E147" s="70">
        <f>VLOOKUP(E139,squadre,16,FALSE)</f>
        <v>0</v>
      </c>
      <c r="F147" s="58"/>
      <c r="G147" s="69"/>
      <c r="H147" s="69"/>
      <c r="I147" s="69"/>
      <c r="J147" s="69"/>
      <c r="K147" s="69"/>
      <c r="L147" s="69"/>
    </row>
    <row r="148" spans="1:12" x14ac:dyDescent="0.2">
      <c r="A148" s="81">
        <f>VLOOKUP(B139,squadre,17,FALSE)</f>
        <v>8</v>
      </c>
      <c r="B148" s="70" t="str">
        <f>VLOOKUP(B139,squadre,18,FALSE)</f>
        <v>Silvia Cogoni</v>
      </c>
      <c r="C148" s="69"/>
      <c r="D148" s="81">
        <f>VLOOKUP(E139,squadre,17,FALSE)</f>
        <v>0</v>
      </c>
      <c r="E148" s="70">
        <f>VLOOKUP(E139,squadre,18,FALSE)</f>
        <v>0</v>
      </c>
      <c r="F148" s="58"/>
      <c r="G148" s="69"/>
      <c r="H148" s="69"/>
      <c r="I148" s="69"/>
      <c r="J148" s="69"/>
      <c r="K148" s="69"/>
      <c r="L148" s="69"/>
    </row>
    <row r="149" spans="1:12" x14ac:dyDescent="0.2">
      <c r="A149" s="81">
        <f>VLOOKUP(B139,squadre,19,FALSE)</f>
        <v>0</v>
      </c>
      <c r="B149" s="70">
        <f>VLOOKUP(B139,squadre,20,FALSE)</f>
        <v>0</v>
      </c>
      <c r="C149" s="69"/>
      <c r="D149" s="81">
        <f>VLOOKUP(E139,squadre,19,FALSE)</f>
        <v>0</v>
      </c>
      <c r="E149" s="70">
        <f>VLOOKUP(E139,squadre,20,FALSE)</f>
        <v>0</v>
      </c>
      <c r="F149" s="58"/>
      <c r="G149" s="69"/>
      <c r="H149" s="69"/>
      <c r="I149" s="69"/>
      <c r="J149" s="69"/>
      <c r="K149" s="69"/>
      <c r="L149" s="69"/>
    </row>
    <row r="150" spans="1:12" x14ac:dyDescent="0.2">
      <c r="A150" s="81">
        <f>VLOOKUP(B139,squadre,21,FALSE)</f>
        <v>10</v>
      </c>
      <c r="B150" s="70" t="str">
        <f>VLOOKUP(B139,squadre,22,FALSE)</f>
        <v>Flavia Landolina</v>
      </c>
      <c r="C150" s="69"/>
      <c r="D150" s="81">
        <f>VLOOKUP(E139,squadre,21,FALSE)</f>
        <v>0</v>
      </c>
      <c r="E150" s="70">
        <f>VLOOKUP(E139,squadre,22,FALSE)</f>
        <v>0</v>
      </c>
      <c r="F150" s="58"/>
      <c r="G150" s="69"/>
      <c r="H150" s="69"/>
      <c r="I150" s="69"/>
      <c r="J150" s="69"/>
      <c r="K150" s="69"/>
      <c r="L150" s="69"/>
    </row>
    <row r="151" spans="1:12" x14ac:dyDescent="0.2">
      <c r="A151" s="83"/>
      <c r="B151" s="74"/>
      <c r="C151" s="69"/>
      <c r="D151" s="83"/>
      <c r="E151" s="74"/>
      <c r="F151" s="58"/>
      <c r="G151" s="69"/>
      <c r="H151" s="69"/>
      <c r="I151" s="69"/>
      <c r="J151" s="69"/>
      <c r="K151" s="69"/>
      <c r="L151" s="69"/>
    </row>
    <row r="152" spans="1:12" x14ac:dyDescent="0.2">
      <c r="A152" s="55"/>
      <c r="B152" s="55"/>
      <c r="C152" s="55"/>
      <c r="D152" s="55"/>
      <c r="E152" s="55"/>
      <c r="F152" s="71"/>
      <c r="G152" s="69"/>
      <c r="H152" s="69"/>
      <c r="I152" s="69"/>
      <c r="J152" s="69"/>
      <c r="K152" s="69"/>
      <c r="L152" s="69"/>
    </row>
    <row r="153" spans="1:12" x14ac:dyDescent="0.2">
      <c r="A153" s="77" t="s">
        <v>352</v>
      </c>
      <c r="B153" s="78" t="str">
        <f>B139</f>
        <v>Italy Ladies</v>
      </c>
      <c r="C153" s="84"/>
      <c r="D153" s="84"/>
      <c r="E153" s="78" t="str">
        <f>E139</f>
        <v>C.Rovigo</v>
      </c>
      <c r="F153" s="71"/>
      <c r="G153" s="69"/>
      <c r="H153" s="69"/>
      <c r="I153" s="69"/>
      <c r="J153" s="69"/>
      <c r="K153" s="69"/>
      <c r="L153" s="69"/>
    </row>
    <row r="154" spans="1:12" x14ac:dyDescent="0.2">
      <c r="A154" s="56" t="s">
        <v>353</v>
      </c>
      <c r="B154" s="68"/>
      <c r="C154" s="14"/>
      <c r="D154" s="71"/>
      <c r="E154" s="68"/>
      <c r="F154" s="58"/>
      <c r="G154" s="69"/>
      <c r="H154" s="69"/>
      <c r="I154" s="69"/>
      <c r="J154" s="69"/>
      <c r="K154" s="69"/>
      <c r="L154" s="69"/>
    </row>
    <row r="155" spans="1:12" x14ac:dyDescent="0.2">
      <c r="A155" s="56" t="s">
        <v>354</v>
      </c>
      <c r="B155" s="69"/>
      <c r="C155" s="14"/>
      <c r="D155" s="71"/>
      <c r="E155" s="69"/>
      <c r="F155" s="58"/>
      <c r="G155" s="69"/>
      <c r="H155" s="69"/>
      <c r="I155" s="69"/>
      <c r="J155" s="69"/>
      <c r="K155" s="69"/>
      <c r="L155" s="69"/>
    </row>
    <row r="156" spans="1:12" x14ac:dyDescent="0.2">
      <c r="A156" s="56" t="s">
        <v>355</v>
      </c>
      <c r="B156" s="69"/>
      <c r="C156" s="14"/>
      <c r="D156" s="71"/>
      <c r="E156" s="69"/>
      <c r="F156" s="58"/>
      <c r="G156" s="69"/>
      <c r="H156" s="69"/>
      <c r="I156" s="69"/>
      <c r="J156" s="69"/>
      <c r="K156" s="69"/>
      <c r="L156" s="69"/>
    </row>
    <row r="157" spans="1:12" x14ac:dyDescent="0.2">
      <c r="A157" s="56" t="s">
        <v>356</v>
      </c>
      <c r="B157" s="69"/>
      <c r="C157" s="14"/>
      <c r="D157" s="71"/>
      <c r="E157" s="69"/>
      <c r="F157" s="58"/>
      <c r="G157" s="69"/>
      <c r="H157" s="69"/>
      <c r="I157" s="69"/>
      <c r="J157" s="69"/>
      <c r="K157" s="69"/>
      <c r="L157" s="69"/>
    </row>
    <row r="158" spans="1:12" ht="15.75" x14ac:dyDescent="0.25">
      <c r="A158" s="85" t="s">
        <v>357</v>
      </c>
      <c r="B158" s="86">
        <v>3</v>
      </c>
      <c r="C158" s="87"/>
      <c r="D158" s="88"/>
      <c r="E158" s="86">
        <v>2</v>
      </c>
      <c r="F158" s="58"/>
      <c r="G158" s="69"/>
      <c r="H158" s="69"/>
      <c r="I158" s="69"/>
      <c r="J158" s="69"/>
      <c r="K158" s="69"/>
      <c r="L158" s="69"/>
    </row>
    <row r="159" spans="1:12" x14ac:dyDescent="0.2">
      <c r="A159" s="89"/>
      <c r="B159" s="8"/>
      <c r="E159" s="55"/>
      <c r="F159" s="71"/>
      <c r="G159" s="69"/>
      <c r="H159" s="69"/>
      <c r="I159" s="69"/>
      <c r="J159" s="69"/>
      <c r="K159" s="69"/>
      <c r="L159" s="69"/>
    </row>
    <row r="160" spans="1:12" x14ac:dyDescent="0.2">
      <c r="A160" s="56" t="s">
        <v>358</v>
      </c>
      <c r="B160" s="69"/>
      <c r="C160" s="14"/>
      <c r="F160" s="71"/>
      <c r="G160" s="69"/>
      <c r="H160" s="69"/>
      <c r="I160" s="69"/>
      <c r="J160" s="69"/>
      <c r="K160" s="69"/>
      <c r="L160" s="69"/>
    </row>
    <row r="161" spans="1:12" x14ac:dyDescent="0.2">
      <c r="A161" s="55"/>
      <c r="B161" s="55"/>
      <c r="G161" s="55"/>
      <c r="H161" s="55"/>
      <c r="I161" s="55"/>
      <c r="J161" s="55"/>
      <c r="K161" s="55"/>
      <c r="L161" s="55"/>
    </row>
    <row r="162" spans="1:12" x14ac:dyDescent="0.2">
      <c r="A162" s="28" t="s">
        <v>341</v>
      </c>
      <c r="B162" s="3"/>
      <c r="D162" s="28" t="s">
        <v>342</v>
      </c>
      <c r="E162" s="3"/>
      <c r="G162" s="28" t="s">
        <v>359</v>
      </c>
      <c r="H162" s="3"/>
      <c r="K162" s="28" t="s">
        <v>360</v>
      </c>
      <c r="L162" s="3"/>
    </row>
    <row r="163" spans="1:12" x14ac:dyDescent="0.2">
      <c r="B163" s="55"/>
      <c r="E163" s="55"/>
      <c r="H163" s="55"/>
      <c r="L163" s="55"/>
    </row>
    <row r="164" spans="1:12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45" x14ac:dyDescent="0.6">
      <c r="A165" s="170" t="s">
        <v>331</v>
      </c>
      <c r="B165" s="160"/>
      <c r="C165" s="160"/>
      <c r="D165" s="160"/>
      <c r="E165" s="160"/>
      <c r="F165" s="52" t="s">
        <v>332</v>
      </c>
      <c r="G165" s="53"/>
      <c r="H165" s="53"/>
      <c r="I165" s="53"/>
      <c r="J165" s="53"/>
      <c r="K165" s="169" t="s">
        <v>333</v>
      </c>
      <c r="L165" s="160"/>
    </row>
    <row r="166" spans="1:12" x14ac:dyDescent="0.2">
      <c r="A166" s="8"/>
      <c r="B166" s="8"/>
      <c r="C166" s="55"/>
      <c r="D166" s="8"/>
      <c r="E166" s="8"/>
      <c r="F166" s="55"/>
      <c r="G166" s="8"/>
      <c r="H166" s="8"/>
      <c r="I166" s="8"/>
      <c r="J166" s="8"/>
      <c r="K166" s="8"/>
      <c r="L166" s="8"/>
    </row>
    <row r="167" spans="1:12" x14ac:dyDescent="0.2">
      <c r="A167" s="56" t="s">
        <v>19</v>
      </c>
      <c r="B167" s="90">
        <f>B126+4</f>
        <v>73</v>
      </c>
      <c r="C167" s="58"/>
      <c r="D167" s="167" t="s">
        <v>334</v>
      </c>
      <c r="E167" s="168"/>
      <c r="F167" s="60">
        <f>B167</f>
        <v>73</v>
      </c>
      <c r="G167" s="61" t="s">
        <v>335</v>
      </c>
      <c r="H167" s="62">
        <f>B180</f>
        <v>0</v>
      </c>
      <c r="I167" s="167" t="s">
        <v>336</v>
      </c>
      <c r="J167" s="168"/>
      <c r="K167" s="62">
        <f>E180</f>
        <v>0</v>
      </c>
      <c r="L167" s="61" t="s">
        <v>65</v>
      </c>
    </row>
    <row r="168" spans="1:12" x14ac:dyDescent="0.2">
      <c r="A168" s="56" t="s">
        <v>337</v>
      </c>
      <c r="B168" s="91">
        <f>VLOOKUP(FLOOR(B167/4,1)*4+1,calendario,2,FALSE)</f>
        <v>0.45833333333333326</v>
      </c>
      <c r="C168" s="58"/>
      <c r="D168" s="162"/>
      <c r="E168" s="163"/>
      <c r="F168" s="58"/>
      <c r="G168" s="68"/>
      <c r="H168" s="68"/>
      <c r="I168" s="68"/>
      <c r="J168" s="68"/>
      <c r="K168" s="69"/>
      <c r="L168" s="69"/>
    </row>
    <row r="169" spans="1:12" x14ac:dyDescent="0.2">
      <c r="A169" s="56" t="s">
        <v>338</v>
      </c>
      <c r="B169" s="70">
        <f>VLOOKUP(B167,calendario,3,FALSE)</f>
        <v>1</v>
      </c>
      <c r="C169" s="58"/>
      <c r="D169" s="150"/>
      <c r="E169" s="164"/>
      <c r="F169" s="58"/>
      <c r="G169" s="68"/>
      <c r="H169" s="68"/>
      <c r="I169" s="68"/>
      <c r="J169" s="68"/>
      <c r="K169" s="69"/>
      <c r="L169" s="69"/>
    </row>
    <row r="170" spans="1:12" x14ac:dyDescent="0.2">
      <c r="A170" s="56" t="s">
        <v>36</v>
      </c>
      <c r="B170" s="70" t="e">
        <f>VLOOKUP(B180,squadre,2,FALSE)</f>
        <v>#N/A</v>
      </c>
      <c r="C170" s="58"/>
      <c r="D170" s="150"/>
      <c r="E170" s="164"/>
      <c r="F170" s="58"/>
      <c r="G170" s="68"/>
      <c r="H170" s="68"/>
      <c r="I170" s="68"/>
      <c r="J170" s="68"/>
      <c r="K170" s="69"/>
      <c r="L170" s="69"/>
    </row>
    <row r="171" spans="1:12" x14ac:dyDescent="0.2">
      <c r="A171" s="56" t="s">
        <v>340</v>
      </c>
      <c r="B171" s="72">
        <v>42834</v>
      </c>
      <c r="C171" s="58"/>
      <c r="D171" s="150"/>
      <c r="E171" s="164"/>
      <c r="F171" s="58"/>
      <c r="G171" s="68"/>
      <c r="H171" s="68"/>
      <c r="I171" s="68"/>
      <c r="J171" s="68"/>
      <c r="K171" s="69"/>
      <c r="L171" s="69"/>
    </row>
    <row r="172" spans="1:12" x14ac:dyDescent="0.2">
      <c r="A172" s="73"/>
      <c r="B172" s="74"/>
      <c r="C172" s="58"/>
      <c r="D172" s="150"/>
      <c r="E172" s="164"/>
      <c r="F172" s="58"/>
      <c r="G172" s="69"/>
      <c r="H172" s="69"/>
      <c r="I172" s="69"/>
      <c r="J172" s="69"/>
      <c r="K172" s="69"/>
      <c r="L172" s="69"/>
    </row>
    <row r="173" spans="1:12" x14ac:dyDescent="0.2">
      <c r="A173" s="56" t="s">
        <v>341</v>
      </c>
      <c r="B173" s="75">
        <f>VLOOKUP(B167,calendario,9,FALSE)</f>
        <v>0</v>
      </c>
      <c r="C173" s="58"/>
      <c r="D173" s="150"/>
      <c r="E173" s="164"/>
      <c r="F173" s="58"/>
      <c r="G173" s="69"/>
      <c r="H173" s="69"/>
      <c r="I173" s="69"/>
      <c r="J173" s="69"/>
      <c r="K173" s="69"/>
      <c r="L173" s="69"/>
    </row>
    <row r="174" spans="1:12" x14ac:dyDescent="0.2">
      <c r="A174" s="56" t="s">
        <v>342</v>
      </c>
      <c r="B174" s="74"/>
      <c r="C174" s="58"/>
      <c r="D174" s="150"/>
      <c r="E174" s="164"/>
      <c r="F174" s="58"/>
      <c r="G174" s="69"/>
      <c r="H174" s="69"/>
      <c r="I174" s="69"/>
      <c r="J174" s="69"/>
      <c r="K174" s="69"/>
      <c r="L174" s="69"/>
    </row>
    <row r="175" spans="1:12" x14ac:dyDescent="0.2">
      <c r="A175" s="73"/>
      <c r="B175" s="74"/>
      <c r="C175" s="58"/>
      <c r="D175" s="150"/>
      <c r="E175" s="164"/>
      <c r="F175" s="58"/>
      <c r="G175" s="69"/>
      <c r="H175" s="69"/>
      <c r="I175" s="69"/>
      <c r="J175" s="69"/>
      <c r="K175" s="69"/>
      <c r="L175" s="69"/>
    </row>
    <row r="176" spans="1:12" x14ac:dyDescent="0.2">
      <c r="A176" s="56" t="s">
        <v>343</v>
      </c>
      <c r="B176" s="74"/>
      <c r="C176" s="58"/>
      <c r="D176" s="150"/>
      <c r="E176" s="164"/>
      <c r="F176" s="58"/>
      <c r="G176" s="69"/>
      <c r="H176" s="69"/>
      <c r="I176" s="69"/>
      <c r="J176" s="69"/>
      <c r="K176" s="69"/>
      <c r="L176" s="69"/>
    </row>
    <row r="177" spans="1:12" x14ac:dyDescent="0.2">
      <c r="A177" s="56" t="s">
        <v>344</v>
      </c>
      <c r="B177" s="74"/>
      <c r="C177" s="58"/>
      <c r="D177" s="150"/>
      <c r="E177" s="164"/>
      <c r="F177" s="58"/>
      <c r="G177" s="69"/>
      <c r="H177" s="69"/>
      <c r="I177" s="69"/>
      <c r="J177" s="69"/>
      <c r="K177" s="69"/>
      <c r="L177" s="69"/>
    </row>
    <row r="178" spans="1:12" x14ac:dyDescent="0.2">
      <c r="A178" s="56" t="s">
        <v>345</v>
      </c>
      <c r="B178" s="74"/>
      <c r="C178" s="58"/>
      <c r="D178" s="165"/>
      <c r="E178" s="166"/>
      <c r="F178" s="58"/>
      <c r="G178" s="69"/>
      <c r="H178" s="69"/>
      <c r="I178" s="69"/>
      <c r="J178" s="69"/>
      <c r="K178" s="69"/>
      <c r="L178" s="69"/>
    </row>
    <row r="179" spans="1:12" x14ac:dyDescent="0.2">
      <c r="A179" s="55"/>
      <c r="B179" s="55"/>
      <c r="D179" s="55"/>
      <c r="E179" s="55"/>
      <c r="F179" s="71"/>
      <c r="G179" s="69"/>
      <c r="H179" s="69"/>
      <c r="I179" s="69"/>
      <c r="J179" s="69"/>
      <c r="K179" s="69"/>
      <c r="L179" s="69"/>
    </row>
    <row r="180" spans="1:12" x14ac:dyDescent="0.2">
      <c r="A180" s="77" t="s">
        <v>346</v>
      </c>
      <c r="B180" s="78">
        <f>VLOOKUP(B167,calendario,5,FALSE)</f>
        <v>0</v>
      </c>
      <c r="C180" s="79"/>
      <c r="D180" s="77" t="s">
        <v>347</v>
      </c>
      <c r="E180" s="78">
        <f>VLOOKUP(B167,calendario,6,FALSE)</f>
        <v>0</v>
      </c>
      <c r="F180" s="6"/>
      <c r="G180" s="69"/>
      <c r="H180" s="69"/>
      <c r="I180" s="69"/>
      <c r="J180" s="69"/>
      <c r="K180" s="69"/>
      <c r="L180" s="69"/>
    </row>
    <row r="181" spans="1:12" x14ac:dyDescent="0.2">
      <c r="A181" s="56" t="s">
        <v>348</v>
      </c>
      <c r="B181" s="56" t="s">
        <v>349</v>
      </c>
      <c r="C181" s="73"/>
      <c r="D181" s="56" t="s">
        <v>348</v>
      </c>
      <c r="E181" s="56" t="s">
        <v>349</v>
      </c>
      <c r="F181" s="80"/>
      <c r="G181" s="69"/>
      <c r="H181" s="69"/>
      <c r="I181" s="69"/>
      <c r="J181" s="69"/>
      <c r="K181" s="69"/>
      <c r="L181" s="69"/>
    </row>
    <row r="182" spans="1:12" x14ac:dyDescent="0.2">
      <c r="A182" s="81" t="e">
        <f>VLOOKUP(B180,squadre,3,FALSE)</f>
        <v>#N/A</v>
      </c>
      <c r="B182" s="70" t="e">
        <f>VLOOKUP(B180,squadre,4,FALSE)</f>
        <v>#N/A</v>
      </c>
      <c r="C182" s="69"/>
      <c r="D182" s="81" t="e">
        <f>VLOOKUP(E180,squadre,3,FALSE)</f>
        <v>#N/A</v>
      </c>
      <c r="E182" s="70" t="e">
        <f>VLOOKUP(E180,squadre,4,FALSE)</f>
        <v>#N/A</v>
      </c>
      <c r="F182" s="58"/>
      <c r="G182" s="69"/>
      <c r="H182" s="69"/>
      <c r="I182" s="69"/>
      <c r="J182" s="69"/>
      <c r="K182" s="69"/>
      <c r="L182" s="69"/>
    </row>
    <row r="183" spans="1:12" x14ac:dyDescent="0.2">
      <c r="A183" s="81" t="e">
        <f>VLOOKUP(B180,squadre,5,FALSE)</f>
        <v>#N/A</v>
      </c>
      <c r="B183" s="70" t="e">
        <f>VLOOKUP(B180,squadre,6,FALSE)</f>
        <v>#N/A</v>
      </c>
      <c r="C183" s="69"/>
      <c r="D183" s="81" t="e">
        <f>VLOOKUP(E180,squadre,5,FALSE)</f>
        <v>#N/A</v>
      </c>
      <c r="E183" s="70" t="e">
        <f>VLOOKUP(E180,squadre,6,FALSE)</f>
        <v>#N/A</v>
      </c>
      <c r="F183" s="58"/>
      <c r="G183" s="69"/>
      <c r="H183" s="69"/>
      <c r="I183" s="69"/>
      <c r="J183" s="69"/>
      <c r="K183" s="69"/>
      <c r="L183" s="69"/>
    </row>
    <row r="184" spans="1:12" x14ac:dyDescent="0.2">
      <c r="A184" s="81" t="e">
        <f>VLOOKUP(B180,squadre,7,FALSE)</f>
        <v>#N/A</v>
      </c>
      <c r="B184" s="70" t="e">
        <f>VLOOKUP(B180,squadre,8,FALSE)</f>
        <v>#N/A</v>
      </c>
      <c r="C184" s="69"/>
      <c r="D184" s="81" t="e">
        <f>VLOOKUP(E180,squadre,7,FALSE)</f>
        <v>#N/A</v>
      </c>
      <c r="E184" s="70" t="e">
        <f>VLOOKUP(E180,squadre,8,FALSE)</f>
        <v>#N/A</v>
      </c>
      <c r="F184" s="58"/>
      <c r="G184" s="69"/>
      <c r="H184" s="69"/>
      <c r="I184" s="69"/>
      <c r="J184" s="69"/>
      <c r="K184" s="69"/>
      <c r="L184" s="69"/>
    </row>
    <row r="185" spans="1:12" x14ac:dyDescent="0.2">
      <c r="A185" s="81" t="e">
        <f>VLOOKUP(B180,squadre,9,FALSE)</f>
        <v>#N/A</v>
      </c>
      <c r="B185" s="70" t="e">
        <f>VLOOKUP(B180,squadre,10,FALSE)</f>
        <v>#N/A</v>
      </c>
      <c r="C185" s="69"/>
      <c r="D185" s="81" t="e">
        <f>VLOOKUP(E180,squadre,9,FALSE)</f>
        <v>#N/A</v>
      </c>
      <c r="E185" s="70" t="e">
        <f>VLOOKUP(E180,squadre,10,FALSE)</f>
        <v>#N/A</v>
      </c>
      <c r="F185" s="58"/>
      <c r="G185" s="69"/>
      <c r="H185" s="69"/>
      <c r="I185" s="69"/>
      <c r="J185" s="69"/>
      <c r="K185" s="69"/>
      <c r="L185" s="69"/>
    </row>
    <row r="186" spans="1:12" x14ac:dyDescent="0.2">
      <c r="A186" s="81" t="e">
        <f>VLOOKUP(B180,squadre,11,FALSE)</f>
        <v>#N/A</v>
      </c>
      <c r="B186" s="70" t="e">
        <f>VLOOKUP(B180,squadre,12,FALSE)</f>
        <v>#N/A</v>
      </c>
      <c r="C186" s="69"/>
      <c r="D186" s="81" t="e">
        <f>VLOOKUP(E180,squadre,11,FALSE)</f>
        <v>#N/A</v>
      </c>
      <c r="E186" s="70" t="e">
        <f>VLOOKUP(E180,squadre,12,FALSE)</f>
        <v>#N/A</v>
      </c>
      <c r="F186" s="58"/>
      <c r="G186" s="69"/>
      <c r="H186" s="69"/>
      <c r="I186" s="69"/>
      <c r="J186" s="69"/>
      <c r="K186" s="69"/>
      <c r="L186" s="69"/>
    </row>
    <row r="187" spans="1:12" x14ac:dyDescent="0.2">
      <c r="A187" s="81" t="e">
        <f>VLOOKUP(B180,squadre,13,FALSE)</f>
        <v>#N/A</v>
      </c>
      <c r="B187" s="70" t="e">
        <f>VLOOKUP(B180,squadre,14,FALSE)</f>
        <v>#N/A</v>
      </c>
      <c r="C187" s="69"/>
      <c r="D187" s="81" t="e">
        <f>VLOOKUP(E180,squadre,13,FALSE)</f>
        <v>#N/A</v>
      </c>
      <c r="E187" s="70" t="e">
        <f>VLOOKUP(E180,squadre,14,FALSE)</f>
        <v>#N/A</v>
      </c>
      <c r="F187" s="58"/>
      <c r="G187" s="69"/>
      <c r="H187" s="69"/>
      <c r="I187" s="69"/>
      <c r="J187" s="69"/>
      <c r="K187" s="69"/>
      <c r="L187" s="69"/>
    </row>
    <row r="188" spans="1:12" x14ac:dyDescent="0.2">
      <c r="A188" s="81" t="e">
        <f>VLOOKUP(B180,squadre,15,FALSE)</f>
        <v>#N/A</v>
      </c>
      <c r="B188" s="70" t="e">
        <f>VLOOKUP(B180,squadre,16,FALSE)</f>
        <v>#N/A</v>
      </c>
      <c r="C188" s="69"/>
      <c r="D188" s="81" t="e">
        <f>VLOOKUP(E180,squadre,15,FALSE)</f>
        <v>#N/A</v>
      </c>
      <c r="E188" s="70" t="e">
        <f>VLOOKUP(E180,squadre,16,FALSE)</f>
        <v>#N/A</v>
      </c>
      <c r="F188" s="58"/>
      <c r="G188" s="69"/>
      <c r="H188" s="69"/>
      <c r="I188" s="69"/>
      <c r="J188" s="69"/>
      <c r="K188" s="69"/>
      <c r="L188" s="69"/>
    </row>
    <row r="189" spans="1:12" x14ac:dyDescent="0.2">
      <c r="A189" s="81" t="e">
        <f>VLOOKUP(B180,squadre,17,FALSE)</f>
        <v>#N/A</v>
      </c>
      <c r="B189" s="70" t="e">
        <f>VLOOKUP(B180,squadre,18,FALSE)</f>
        <v>#N/A</v>
      </c>
      <c r="C189" s="69"/>
      <c r="D189" s="81" t="e">
        <f>VLOOKUP(E180,squadre,17,FALSE)</f>
        <v>#N/A</v>
      </c>
      <c r="E189" s="70" t="e">
        <f>VLOOKUP(E180,squadre,18,FALSE)</f>
        <v>#N/A</v>
      </c>
      <c r="F189" s="58"/>
      <c r="G189" s="69"/>
      <c r="H189" s="69"/>
      <c r="I189" s="69"/>
      <c r="J189" s="69"/>
      <c r="K189" s="69"/>
      <c r="L189" s="69"/>
    </row>
    <row r="190" spans="1:12" x14ac:dyDescent="0.2">
      <c r="A190" s="81" t="e">
        <f>VLOOKUP(B180,squadre,19,FALSE)</f>
        <v>#N/A</v>
      </c>
      <c r="B190" s="70" t="e">
        <f>VLOOKUP(B180,squadre,20,FALSE)</f>
        <v>#N/A</v>
      </c>
      <c r="C190" s="69"/>
      <c r="D190" s="81" t="e">
        <f>VLOOKUP(E180,squadre,19,FALSE)</f>
        <v>#N/A</v>
      </c>
      <c r="E190" s="70" t="e">
        <f>VLOOKUP(E180,squadre,20,FALSE)</f>
        <v>#N/A</v>
      </c>
      <c r="F190" s="58"/>
      <c r="G190" s="69"/>
      <c r="H190" s="69"/>
      <c r="I190" s="69"/>
      <c r="J190" s="69"/>
      <c r="K190" s="69"/>
      <c r="L190" s="69"/>
    </row>
    <row r="191" spans="1:12" x14ac:dyDescent="0.2">
      <c r="A191" s="81" t="e">
        <f>VLOOKUP(B180,squadre,21,FALSE)</f>
        <v>#N/A</v>
      </c>
      <c r="B191" s="70" t="e">
        <f>VLOOKUP(B180,squadre,22,FALSE)</f>
        <v>#N/A</v>
      </c>
      <c r="C191" s="69"/>
      <c r="D191" s="81" t="e">
        <f>VLOOKUP(E180,squadre,21,FALSE)</f>
        <v>#N/A</v>
      </c>
      <c r="E191" s="70" t="e">
        <f>VLOOKUP(E180,squadre,22,FALSE)</f>
        <v>#N/A</v>
      </c>
      <c r="F191" s="58"/>
      <c r="G191" s="69"/>
      <c r="H191" s="69"/>
      <c r="I191" s="69"/>
      <c r="J191" s="69"/>
      <c r="K191" s="69"/>
      <c r="L191" s="69"/>
    </row>
    <row r="192" spans="1:12" x14ac:dyDescent="0.2">
      <c r="A192" s="83"/>
      <c r="B192" s="74"/>
      <c r="C192" s="69"/>
      <c r="D192" s="83"/>
      <c r="E192" s="74"/>
      <c r="F192" s="58"/>
      <c r="G192" s="69"/>
      <c r="H192" s="69"/>
      <c r="I192" s="69"/>
      <c r="J192" s="69"/>
      <c r="K192" s="69"/>
      <c r="L192" s="69"/>
    </row>
    <row r="193" spans="1:12" x14ac:dyDescent="0.2">
      <c r="A193" s="55"/>
      <c r="B193" s="55"/>
      <c r="C193" s="55"/>
      <c r="D193" s="55"/>
      <c r="E193" s="55"/>
      <c r="F193" s="71"/>
      <c r="G193" s="69"/>
      <c r="H193" s="69"/>
      <c r="I193" s="69"/>
      <c r="J193" s="69"/>
      <c r="K193" s="69"/>
      <c r="L193" s="69"/>
    </row>
    <row r="194" spans="1:12" x14ac:dyDescent="0.2">
      <c r="A194" s="77" t="s">
        <v>352</v>
      </c>
      <c r="B194" s="78">
        <f>B180</f>
        <v>0</v>
      </c>
      <c r="C194" s="84"/>
      <c r="D194" s="84"/>
      <c r="E194" s="78">
        <f>E180</f>
        <v>0</v>
      </c>
      <c r="F194" s="71"/>
      <c r="G194" s="69"/>
      <c r="H194" s="69"/>
      <c r="I194" s="69"/>
      <c r="J194" s="69"/>
      <c r="K194" s="69"/>
      <c r="L194" s="69"/>
    </row>
    <row r="195" spans="1:12" x14ac:dyDescent="0.2">
      <c r="A195" s="56" t="s">
        <v>353</v>
      </c>
      <c r="B195" s="68"/>
      <c r="C195" s="14"/>
      <c r="D195" s="71"/>
      <c r="E195" s="68"/>
      <c r="F195" s="58"/>
      <c r="G195" s="69"/>
      <c r="H195" s="69"/>
      <c r="I195" s="69"/>
      <c r="J195" s="69"/>
      <c r="K195" s="69"/>
      <c r="L195" s="69"/>
    </row>
    <row r="196" spans="1:12" x14ac:dyDescent="0.2">
      <c r="A196" s="56" t="s">
        <v>354</v>
      </c>
      <c r="B196" s="69"/>
      <c r="C196" s="14"/>
      <c r="D196" s="71"/>
      <c r="E196" s="69"/>
      <c r="F196" s="58"/>
      <c r="G196" s="69"/>
      <c r="H196" s="69"/>
      <c r="I196" s="69"/>
      <c r="J196" s="69"/>
      <c r="K196" s="69"/>
      <c r="L196" s="69"/>
    </row>
    <row r="197" spans="1:12" x14ac:dyDescent="0.2">
      <c r="A197" s="56" t="s">
        <v>355</v>
      </c>
      <c r="B197" s="69"/>
      <c r="C197" s="14"/>
      <c r="D197" s="71"/>
      <c r="E197" s="69"/>
      <c r="F197" s="58"/>
      <c r="G197" s="69"/>
      <c r="H197" s="69"/>
      <c r="I197" s="69"/>
      <c r="J197" s="69"/>
      <c r="K197" s="69"/>
      <c r="L197" s="69"/>
    </row>
    <row r="198" spans="1:12" x14ac:dyDescent="0.2">
      <c r="A198" s="56" t="s">
        <v>356</v>
      </c>
      <c r="B198" s="69"/>
      <c r="C198" s="14"/>
      <c r="D198" s="71"/>
      <c r="E198" s="69"/>
      <c r="F198" s="58"/>
      <c r="G198" s="69"/>
      <c r="H198" s="69"/>
      <c r="I198" s="69"/>
      <c r="J198" s="69"/>
      <c r="K198" s="69"/>
      <c r="L198" s="69"/>
    </row>
    <row r="199" spans="1:12" ht="15.75" x14ac:dyDescent="0.25">
      <c r="A199" s="85" t="s">
        <v>357</v>
      </c>
      <c r="B199" s="86"/>
      <c r="C199" s="87"/>
      <c r="D199" s="88"/>
      <c r="E199" s="86"/>
      <c r="F199" s="58"/>
      <c r="G199" s="69"/>
      <c r="H199" s="69"/>
      <c r="I199" s="69"/>
      <c r="J199" s="69"/>
      <c r="K199" s="69"/>
      <c r="L199" s="69"/>
    </row>
    <row r="200" spans="1:12" x14ac:dyDescent="0.2">
      <c r="A200" s="89"/>
      <c r="B200" s="8"/>
      <c r="E200" s="55"/>
      <c r="F200" s="71"/>
      <c r="G200" s="69"/>
      <c r="H200" s="69"/>
      <c r="I200" s="69"/>
      <c r="J200" s="69"/>
      <c r="K200" s="69"/>
      <c r="L200" s="69"/>
    </row>
    <row r="201" spans="1:12" x14ac:dyDescent="0.2">
      <c r="A201" s="56" t="s">
        <v>358</v>
      </c>
      <c r="B201" s="69"/>
      <c r="C201" s="14"/>
      <c r="F201" s="71"/>
      <c r="G201" s="69"/>
      <c r="H201" s="69"/>
      <c r="I201" s="69"/>
      <c r="J201" s="69"/>
      <c r="K201" s="69"/>
      <c r="L201" s="69"/>
    </row>
    <row r="202" spans="1:12" x14ac:dyDescent="0.2">
      <c r="A202" s="55"/>
      <c r="B202" s="55"/>
      <c r="G202" s="55"/>
      <c r="H202" s="55"/>
      <c r="I202" s="55"/>
      <c r="J202" s="55"/>
      <c r="K202" s="55"/>
      <c r="L202" s="55"/>
    </row>
    <row r="203" spans="1:12" x14ac:dyDescent="0.2">
      <c r="A203" s="28" t="s">
        <v>341</v>
      </c>
      <c r="B203" s="3"/>
      <c r="D203" s="28" t="s">
        <v>342</v>
      </c>
      <c r="E203" s="3"/>
      <c r="G203" s="28" t="s">
        <v>359</v>
      </c>
      <c r="H203" s="3"/>
      <c r="K203" s="28" t="s">
        <v>360</v>
      </c>
      <c r="L203" s="3"/>
    </row>
    <row r="204" spans="1:12" x14ac:dyDescent="0.2">
      <c r="B204" s="55"/>
      <c r="E204" s="55"/>
      <c r="H204" s="55"/>
      <c r="L204" s="55"/>
    </row>
    <row r="205" spans="1:12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45" x14ac:dyDescent="0.6">
      <c r="A206" s="170" t="s">
        <v>331</v>
      </c>
      <c r="B206" s="160"/>
      <c r="C206" s="160"/>
      <c r="D206" s="160"/>
      <c r="E206" s="160"/>
      <c r="F206" s="52" t="s">
        <v>332</v>
      </c>
      <c r="G206" s="53"/>
      <c r="H206" s="53"/>
      <c r="I206" s="53"/>
      <c r="J206" s="53"/>
      <c r="K206" s="169" t="s">
        <v>333</v>
      </c>
      <c r="L206" s="160"/>
    </row>
    <row r="207" spans="1:12" x14ac:dyDescent="0.2">
      <c r="A207" s="8"/>
      <c r="B207" s="8"/>
      <c r="C207" s="55"/>
      <c r="D207" s="8"/>
      <c r="E207" s="8"/>
      <c r="F207" s="55"/>
      <c r="G207" s="8"/>
      <c r="H207" s="8"/>
      <c r="I207" s="8"/>
      <c r="J207" s="8"/>
      <c r="K207" s="8"/>
      <c r="L207" s="8"/>
    </row>
    <row r="208" spans="1:12" x14ac:dyDescent="0.2">
      <c r="A208" s="56" t="s">
        <v>19</v>
      </c>
      <c r="B208" s="90">
        <f>B167+4</f>
        <v>77</v>
      </c>
      <c r="C208" s="58"/>
      <c r="D208" s="167" t="s">
        <v>334</v>
      </c>
      <c r="E208" s="168"/>
      <c r="F208" s="60">
        <f>B208</f>
        <v>77</v>
      </c>
      <c r="G208" s="61" t="s">
        <v>335</v>
      </c>
      <c r="H208" s="62" t="str">
        <f>B221</f>
        <v>C.Rovigo</v>
      </c>
      <c r="I208" s="167" t="s">
        <v>336</v>
      </c>
      <c r="J208" s="168"/>
      <c r="K208" s="62" t="str">
        <f>E221</f>
        <v>Nutrie Assassine</v>
      </c>
      <c r="L208" s="61" t="s">
        <v>65</v>
      </c>
    </row>
    <row r="209" spans="1:12" x14ac:dyDescent="0.2">
      <c r="A209" s="56" t="s">
        <v>337</v>
      </c>
      <c r="B209" s="91">
        <f>VLOOKUP(FLOOR(B208/4,1)*4+1,calendario,2,FALSE)</f>
        <v>0.47916666666666657</v>
      </c>
      <c r="C209" s="58"/>
      <c r="D209" s="162"/>
      <c r="E209" s="163"/>
      <c r="F209" s="58"/>
      <c r="G209" s="68"/>
      <c r="H209" s="68"/>
      <c r="I209" s="68"/>
      <c r="J209" s="68"/>
      <c r="K209" s="69"/>
      <c r="L209" s="69"/>
    </row>
    <row r="210" spans="1:12" x14ac:dyDescent="0.2">
      <c r="A210" s="56" t="s">
        <v>338</v>
      </c>
      <c r="B210" s="70">
        <f>VLOOKUP(B208,calendario,3,FALSE)</f>
        <v>1</v>
      </c>
      <c r="C210" s="58"/>
      <c r="D210" s="150"/>
      <c r="E210" s="164"/>
      <c r="F210" s="58"/>
      <c r="G210" s="68"/>
      <c r="H210" s="68"/>
      <c r="I210" s="68"/>
      <c r="J210" s="68"/>
      <c r="K210" s="69"/>
      <c r="L210" s="69"/>
    </row>
    <row r="211" spans="1:12" x14ac:dyDescent="0.2">
      <c r="A211" s="56" t="s">
        <v>36</v>
      </c>
      <c r="B211" s="70" t="str">
        <f>VLOOKUP(B221,squadre,2,FALSE)</f>
        <v>2nd Division</v>
      </c>
      <c r="C211" s="58"/>
      <c r="D211" s="150"/>
      <c r="E211" s="164"/>
      <c r="F211" s="58"/>
      <c r="G211" s="68"/>
      <c r="H211" s="68"/>
      <c r="I211" s="68"/>
      <c r="J211" s="68"/>
      <c r="K211" s="69"/>
      <c r="L211" s="69"/>
    </row>
    <row r="212" spans="1:12" x14ac:dyDescent="0.2">
      <c r="A212" s="56" t="s">
        <v>340</v>
      </c>
      <c r="B212" s="72">
        <v>42834</v>
      </c>
      <c r="C212" s="58"/>
      <c r="D212" s="150"/>
      <c r="E212" s="164"/>
      <c r="F212" s="58"/>
      <c r="G212" s="68"/>
      <c r="H212" s="68"/>
      <c r="I212" s="68"/>
      <c r="J212" s="68"/>
      <c r="K212" s="69"/>
      <c r="L212" s="69"/>
    </row>
    <row r="213" spans="1:12" x14ac:dyDescent="0.2">
      <c r="A213" s="73"/>
      <c r="B213" s="74"/>
      <c r="C213" s="58"/>
      <c r="D213" s="150"/>
      <c r="E213" s="164"/>
      <c r="F213" s="58"/>
      <c r="G213" s="69"/>
      <c r="H213" s="69"/>
      <c r="I213" s="69"/>
      <c r="J213" s="69"/>
      <c r="K213" s="69"/>
      <c r="L213" s="69"/>
    </row>
    <row r="214" spans="1:12" x14ac:dyDescent="0.2">
      <c r="A214" s="56" t="s">
        <v>341</v>
      </c>
      <c r="B214" s="75" t="str">
        <f>VLOOKUP(B208,calendario,9,FALSE)</f>
        <v>C.C.Firenze B</v>
      </c>
      <c r="C214" s="58"/>
      <c r="D214" s="150"/>
      <c r="E214" s="164"/>
      <c r="F214" s="58"/>
      <c r="G214" s="69"/>
      <c r="H214" s="69"/>
      <c r="I214" s="69"/>
      <c r="J214" s="69"/>
      <c r="K214" s="69"/>
      <c r="L214" s="69"/>
    </row>
    <row r="215" spans="1:12" x14ac:dyDescent="0.2">
      <c r="A215" s="56" t="s">
        <v>342</v>
      </c>
      <c r="B215" s="74"/>
      <c r="C215" s="58"/>
      <c r="D215" s="150"/>
      <c r="E215" s="164"/>
      <c r="F215" s="58"/>
      <c r="G215" s="69"/>
      <c r="H215" s="69"/>
      <c r="I215" s="69"/>
      <c r="J215" s="69"/>
      <c r="K215" s="69"/>
      <c r="L215" s="69"/>
    </row>
    <row r="216" spans="1:12" x14ac:dyDescent="0.2">
      <c r="A216" s="73"/>
      <c r="B216" s="74"/>
      <c r="C216" s="58"/>
      <c r="D216" s="150"/>
      <c r="E216" s="164"/>
      <c r="F216" s="58"/>
      <c r="G216" s="69"/>
      <c r="H216" s="69"/>
      <c r="I216" s="69"/>
      <c r="J216" s="69"/>
      <c r="K216" s="69"/>
      <c r="L216" s="69"/>
    </row>
    <row r="217" spans="1:12" x14ac:dyDescent="0.2">
      <c r="A217" s="56" t="s">
        <v>343</v>
      </c>
      <c r="B217" s="74"/>
      <c r="C217" s="58"/>
      <c r="D217" s="150"/>
      <c r="E217" s="164"/>
      <c r="F217" s="58"/>
      <c r="G217" s="69"/>
      <c r="H217" s="69"/>
      <c r="I217" s="69"/>
      <c r="J217" s="69"/>
      <c r="K217" s="69"/>
      <c r="L217" s="69"/>
    </row>
    <row r="218" spans="1:12" x14ac:dyDescent="0.2">
      <c r="A218" s="56" t="s">
        <v>344</v>
      </c>
      <c r="B218" s="74"/>
      <c r="C218" s="58"/>
      <c r="D218" s="150"/>
      <c r="E218" s="164"/>
      <c r="F218" s="58"/>
      <c r="G218" s="69"/>
      <c r="H218" s="69"/>
      <c r="I218" s="69"/>
      <c r="J218" s="69"/>
      <c r="K218" s="69"/>
      <c r="L218" s="69"/>
    </row>
    <row r="219" spans="1:12" x14ac:dyDescent="0.2">
      <c r="A219" s="56" t="s">
        <v>345</v>
      </c>
      <c r="B219" s="74"/>
      <c r="C219" s="58"/>
      <c r="D219" s="165"/>
      <c r="E219" s="166"/>
      <c r="F219" s="58"/>
      <c r="G219" s="69"/>
      <c r="H219" s="69"/>
      <c r="I219" s="69"/>
      <c r="J219" s="69"/>
      <c r="K219" s="69"/>
      <c r="L219" s="69"/>
    </row>
    <row r="220" spans="1:12" x14ac:dyDescent="0.2">
      <c r="A220" s="55"/>
      <c r="B220" s="55"/>
      <c r="D220" s="55"/>
      <c r="E220" s="55"/>
      <c r="F220" s="71"/>
      <c r="G220" s="69"/>
      <c r="H220" s="69"/>
      <c r="I220" s="69"/>
      <c r="J220" s="69"/>
      <c r="K220" s="69"/>
      <c r="L220" s="69"/>
    </row>
    <row r="221" spans="1:12" x14ac:dyDescent="0.2">
      <c r="A221" s="77" t="s">
        <v>346</v>
      </c>
      <c r="B221" s="78" t="str">
        <f>VLOOKUP(B208,calendario,5,FALSE)</f>
        <v>C.Rovigo</v>
      </c>
      <c r="C221" s="79"/>
      <c r="D221" s="77" t="s">
        <v>347</v>
      </c>
      <c r="E221" s="78" t="str">
        <f>VLOOKUP(B208,calendario,6,FALSE)</f>
        <v>Nutrie Assassine</v>
      </c>
      <c r="F221" s="6"/>
      <c r="G221" s="69"/>
      <c r="H221" s="69"/>
      <c r="I221" s="69"/>
      <c r="J221" s="69"/>
      <c r="K221" s="69"/>
      <c r="L221" s="69"/>
    </row>
    <row r="222" spans="1:12" x14ac:dyDescent="0.2">
      <c r="A222" s="56" t="s">
        <v>348</v>
      </c>
      <c r="B222" s="56" t="s">
        <v>349</v>
      </c>
      <c r="C222" s="73"/>
      <c r="D222" s="56" t="s">
        <v>348</v>
      </c>
      <c r="E222" s="56" t="s">
        <v>349</v>
      </c>
      <c r="F222" s="80"/>
      <c r="G222" s="69"/>
      <c r="H222" s="69"/>
      <c r="I222" s="69"/>
      <c r="J222" s="69"/>
      <c r="K222" s="69"/>
      <c r="L222" s="69"/>
    </row>
    <row r="223" spans="1:12" x14ac:dyDescent="0.2">
      <c r="A223" s="81">
        <f>VLOOKUP(B221,squadre,3,FALSE)</f>
        <v>1</v>
      </c>
      <c r="B223" s="70" t="str">
        <f>VLOOKUP(B221,squadre,4,FALSE)</f>
        <v>Nocolò Caredda</v>
      </c>
      <c r="C223" s="69"/>
      <c r="D223" s="81">
        <f>VLOOKUP(E221,squadre,3,FALSE)</f>
        <v>7</v>
      </c>
      <c r="E223" s="70" t="str">
        <f>VLOOKUP(E221,squadre,4,FALSE)</f>
        <v>martina scardilli</v>
      </c>
      <c r="F223" s="58"/>
      <c r="G223" s="69"/>
      <c r="H223" s="69"/>
      <c r="I223" s="69"/>
      <c r="J223" s="69"/>
      <c r="K223" s="69"/>
      <c r="L223" s="69"/>
    </row>
    <row r="224" spans="1:12" x14ac:dyDescent="0.2">
      <c r="A224" s="81">
        <f>VLOOKUP(B221,squadre,5,FALSE)</f>
        <v>7</v>
      </c>
      <c r="B224" s="70" t="str">
        <f>VLOOKUP(B221,squadre,6,FALSE)</f>
        <v>Tomasatti Federico</v>
      </c>
      <c r="C224" s="69"/>
      <c r="D224" s="81">
        <f>VLOOKUP(E221,squadre,5,FALSE)</f>
        <v>0</v>
      </c>
      <c r="E224" s="70" t="str">
        <f>VLOOKUP(E221,squadre,6,FALSE)</f>
        <v>davide ruggeri</v>
      </c>
      <c r="F224" s="58"/>
      <c r="G224" s="69"/>
      <c r="H224" s="69"/>
      <c r="I224" s="69"/>
      <c r="J224" s="69"/>
      <c r="K224" s="69"/>
      <c r="L224" s="69"/>
    </row>
    <row r="225" spans="1:12" x14ac:dyDescent="0.2">
      <c r="A225" s="81">
        <f>VLOOKUP(B221,squadre,7,FALSE)</f>
        <v>8</v>
      </c>
      <c r="B225" s="70" t="str">
        <f>VLOOKUP(B221,squadre,8,FALSE)</f>
        <v>Edoardo Marangoni</v>
      </c>
      <c r="C225" s="69"/>
      <c r="D225" s="81">
        <f>VLOOKUP(E221,squadre,7,FALSE)</f>
        <v>0</v>
      </c>
      <c r="E225" s="70" t="str">
        <f>VLOOKUP(E221,squadre,8,FALSE)</f>
        <v>nicola medici</v>
      </c>
      <c r="F225" s="58"/>
      <c r="G225" s="69"/>
      <c r="H225" s="69"/>
      <c r="I225" s="69"/>
      <c r="J225" s="69"/>
      <c r="K225" s="69"/>
      <c r="L225" s="69"/>
    </row>
    <row r="226" spans="1:12" x14ac:dyDescent="0.2">
      <c r="A226" s="81">
        <f>VLOOKUP(B221,squadre,9,FALSE)</f>
        <v>13</v>
      </c>
      <c r="B226" s="70" t="str">
        <f>VLOOKUP(B221,squadre,10,FALSE)</f>
        <v>Matteo Moschetta</v>
      </c>
      <c r="C226" s="69"/>
      <c r="D226" s="81">
        <f>VLOOKUP(E221,squadre,9,FALSE)</f>
        <v>0</v>
      </c>
      <c r="E226" s="70" t="str">
        <f>VLOOKUP(E221,squadre,10,FALSE)</f>
        <v>mauro bevilacqua</v>
      </c>
      <c r="F226" s="58"/>
      <c r="G226" s="69"/>
      <c r="H226" s="69"/>
      <c r="I226" s="69"/>
      <c r="J226" s="69"/>
      <c r="K226" s="69"/>
      <c r="L226" s="69"/>
    </row>
    <row r="227" spans="1:12" x14ac:dyDescent="0.2">
      <c r="A227" s="81">
        <f>VLOOKUP(B221,squadre,11,FALSE)</f>
        <v>14</v>
      </c>
      <c r="B227" s="70" t="str">
        <f>VLOOKUP(B221,squadre,12,FALSE)</f>
        <v>Manuel Altafin</v>
      </c>
      <c r="C227" s="69"/>
      <c r="D227" s="81">
        <f>VLOOKUP(E221,squadre,11,FALSE)</f>
        <v>0</v>
      </c>
      <c r="E227" s="70" t="str">
        <f>VLOOKUP(E221,squadre,12,FALSE)</f>
        <v>uccellari</v>
      </c>
      <c r="F227" s="58"/>
      <c r="G227" s="69"/>
      <c r="H227" s="69"/>
      <c r="I227" s="69"/>
      <c r="J227" s="69"/>
      <c r="K227" s="69"/>
      <c r="L227" s="69"/>
    </row>
    <row r="228" spans="1:12" x14ac:dyDescent="0.2">
      <c r="A228" s="81">
        <f>VLOOKUP(B221,squadre,13,FALSE)</f>
        <v>0</v>
      </c>
      <c r="B228" s="70">
        <f>VLOOKUP(B221,squadre,14,FALSE)</f>
        <v>0</v>
      </c>
      <c r="C228" s="69"/>
      <c r="D228" s="81">
        <f>VLOOKUP(E221,squadre,13,FALSE)</f>
        <v>0</v>
      </c>
      <c r="E228" s="70" t="str">
        <f>VLOOKUP(E221,squadre,14,FALSE)</f>
        <v>roberto martis</v>
      </c>
      <c r="F228" s="58"/>
      <c r="G228" s="69"/>
      <c r="H228" s="69"/>
      <c r="I228" s="69"/>
      <c r="J228" s="69"/>
      <c r="K228" s="69"/>
      <c r="L228" s="69"/>
    </row>
    <row r="229" spans="1:12" x14ac:dyDescent="0.2">
      <c r="A229" s="81">
        <f>VLOOKUP(B221,squadre,15,FALSE)</f>
        <v>0</v>
      </c>
      <c r="B229" s="70">
        <f>VLOOKUP(B221,squadre,16,FALSE)</f>
        <v>0</v>
      </c>
      <c r="C229" s="69"/>
      <c r="D229" s="81">
        <f>VLOOKUP(E221,squadre,15,FALSE)</f>
        <v>0</v>
      </c>
      <c r="E229" s="70">
        <f>VLOOKUP(E221,squadre,16,FALSE)</f>
        <v>0</v>
      </c>
      <c r="F229" s="58"/>
      <c r="G229" s="69"/>
      <c r="H229" s="69"/>
      <c r="I229" s="69"/>
      <c r="J229" s="69"/>
      <c r="K229" s="69"/>
      <c r="L229" s="69"/>
    </row>
    <row r="230" spans="1:12" x14ac:dyDescent="0.2">
      <c r="A230" s="81">
        <f>VLOOKUP(B221,squadre,17,FALSE)</f>
        <v>0</v>
      </c>
      <c r="B230" s="70">
        <f>VLOOKUP(B221,squadre,18,FALSE)</f>
        <v>0</v>
      </c>
      <c r="C230" s="69"/>
      <c r="D230" s="81">
        <f>VLOOKUP(E221,squadre,17,FALSE)</f>
        <v>0</v>
      </c>
      <c r="E230" s="70">
        <f>VLOOKUP(E221,squadre,18,FALSE)</f>
        <v>0</v>
      </c>
      <c r="F230" s="58"/>
      <c r="G230" s="69"/>
      <c r="H230" s="69"/>
      <c r="I230" s="69"/>
      <c r="J230" s="69"/>
      <c r="K230" s="69"/>
      <c r="L230" s="69"/>
    </row>
    <row r="231" spans="1:12" x14ac:dyDescent="0.2">
      <c r="A231" s="81">
        <f>VLOOKUP(B221,squadre,19,FALSE)</f>
        <v>0</v>
      </c>
      <c r="B231" s="70">
        <f>VLOOKUP(B221,squadre,20,FALSE)</f>
        <v>0</v>
      </c>
      <c r="C231" s="69"/>
      <c r="D231" s="81">
        <f>VLOOKUP(E221,squadre,19,FALSE)</f>
        <v>0</v>
      </c>
      <c r="E231" s="70">
        <f>VLOOKUP(E221,squadre,20,FALSE)</f>
        <v>0</v>
      </c>
      <c r="F231" s="58"/>
      <c r="G231" s="69"/>
      <c r="H231" s="69"/>
      <c r="I231" s="69"/>
      <c r="J231" s="69"/>
      <c r="K231" s="69"/>
      <c r="L231" s="69"/>
    </row>
    <row r="232" spans="1:12" x14ac:dyDescent="0.2">
      <c r="A232" s="81">
        <f>VLOOKUP(B221,squadre,21,FALSE)</f>
        <v>0</v>
      </c>
      <c r="B232" s="70">
        <f>VLOOKUP(B221,squadre,22,FALSE)</f>
        <v>0</v>
      </c>
      <c r="C232" s="69"/>
      <c r="D232" s="81">
        <f>VLOOKUP(E221,squadre,21,FALSE)</f>
        <v>0</v>
      </c>
      <c r="E232" s="70">
        <f>VLOOKUP(E221,squadre,22,FALSE)</f>
        <v>0</v>
      </c>
      <c r="F232" s="58"/>
      <c r="G232" s="69"/>
      <c r="H232" s="69"/>
      <c r="I232" s="69"/>
      <c r="J232" s="69"/>
      <c r="K232" s="69"/>
      <c r="L232" s="69"/>
    </row>
    <row r="233" spans="1:12" x14ac:dyDescent="0.2">
      <c r="A233" s="83"/>
      <c r="B233" s="74"/>
      <c r="C233" s="69"/>
      <c r="D233" s="83"/>
      <c r="E233" s="74"/>
      <c r="F233" s="58"/>
      <c r="G233" s="69"/>
      <c r="H233" s="69"/>
      <c r="I233" s="69"/>
      <c r="J233" s="69"/>
      <c r="K233" s="69"/>
      <c r="L233" s="69"/>
    </row>
    <row r="234" spans="1:12" x14ac:dyDescent="0.2">
      <c r="A234" s="55"/>
      <c r="B234" s="55"/>
      <c r="C234" s="55"/>
      <c r="D234" s="55"/>
      <c r="E234" s="55"/>
      <c r="F234" s="71"/>
      <c r="G234" s="69"/>
      <c r="H234" s="69"/>
      <c r="I234" s="69"/>
      <c r="J234" s="69"/>
      <c r="K234" s="69"/>
      <c r="L234" s="69"/>
    </row>
    <row r="235" spans="1:12" x14ac:dyDescent="0.2">
      <c r="A235" s="77" t="s">
        <v>352</v>
      </c>
      <c r="B235" s="78" t="str">
        <f>B221</f>
        <v>C.Rovigo</v>
      </c>
      <c r="C235" s="84"/>
      <c r="D235" s="84"/>
      <c r="E235" s="78" t="str">
        <f>E221</f>
        <v>Nutrie Assassine</v>
      </c>
      <c r="F235" s="71"/>
      <c r="G235" s="69"/>
      <c r="H235" s="69"/>
      <c r="I235" s="69"/>
      <c r="J235" s="69"/>
      <c r="K235" s="69"/>
      <c r="L235" s="69"/>
    </row>
    <row r="236" spans="1:12" x14ac:dyDescent="0.2">
      <c r="A236" s="56" t="s">
        <v>353</v>
      </c>
      <c r="B236" s="68"/>
      <c r="C236" s="14"/>
      <c r="D236" s="71"/>
      <c r="E236" s="68"/>
      <c r="F236" s="58"/>
      <c r="G236" s="69"/>
      <c r="H236" s="69"/>
      <c r="I236" s="69"/>
      <c r="J236" s="69"/>
      <c r="K236" s="69"/>
      <c r="L236" s="69"/>
    </row>
    <row r="237" spans="1:12" x14ac:dyDescent="0.2">
      <c r="A237" s="56" t="s">
        <v>354</v>
      </c>
      <c r="B237" s="69"/>
      <c r="C237" s="14"/>
      <c r="D237" s="71"/>
      <c r="E237" s="69"/>
      <c r="F237" s="58"/>
      <c r="G237" s="69"/>
      <c r="H237" s="69"/>
      <c r="I237" s="69"/>
      <c r="J237" s="69"/>
      <c r="K237" s="69"/>
      <c r="L237" s="69"/>
    </row>
    <row r="238" spans="1:12" x14ac:dyDescent="0.2">
      <c r="A238" s="56" t="s">
        <v>355</v>
      </c>
      <c r="B238" s="69"/>
      <c r="C238" s="14"/>
      <c r="D238" s="71"/>
      <c r="E238" s="69"/>
      <c r="F238" s="58"/>
      <c r="G238" s="69"/>
      <c r="H238" s="69"/>
      <c r="I238" s="69"/>
      <c r="J238" s="69"/>
      <c r="K238" s="69"/>
      <c r="L238" s="69"/>
    </row>
    <row r="239" spans="1:12" x14ac:dyDescent="0.2">
      <c r="A239" s="56" t="s">
        <v>356</v>
      </c>
      <c r="B239" s="69"/>
      <c r="C239" s="14"/>
      <c r="D239" s="71"/>
      <c r="E239" s="69"/>
      <c r="F239" s="58"/>
      <c r="G239" s="69"/>
      <c r="H239" s="69"/>
      <c r="I239" s="69"/>
      <c r="J239" s="69"/>
      <c r="K239" s="69"/>
      <c r="L239" s="69"/>
    </row>
    <row r="240" spans="1:12" ht="15.75" x14ac:dyDescent="0.25">
      <c r="A240" s="85" t="s">
        <v>357</v>
      </c>
      <c r="B240" s="86">
        <v>4</v>
      </c>
      <c r="C240" s="87"/>
      <c r="D240" s="88"/>
      <c r="E240" s="86">
        <v>2</v>
      </c>
      <c r="F240" s="58"/>
      <c r="G240" s="69"/>
      <c r="H240" s="69"/>
      <c r="I240" s="69"/>
      <c r="J240" s="69"/>
      <c r="K240" s="69"/>
      <c r="L240" s="69"/>
    </row>
    <row r="241" spans="1:12" x14ac:dyDescent="0.2">
      <c r="A241" s="89"/>
      <c r="B241" s="8"/>
      <c r="E241" s="55"/>
      <c r="F241" s="71"/>
      <c r="G241" s="69"/>
      <c r="H241" s="69"/>
      <c r="I241" s="69"/>
      <c r="J241" s="69"/>
      <c r="K241" s="69"/>
      <c r="L241" s="69"/>
    </row>
    <row r="242" spans="1:12" x14ac:dyDescent="0.2">
      <c r="A242" s="56" t="s">
        <v>358</v>
      </c>
      <c r="B242" s="69"/>
      <c r="C242" s="14"/>
      <c r="F242" s="71"/>
      <c r="G242" s="69"/>
      <c r="H242" s="69"/>
      <c r="I242" s="69"/>
      <c r="J242" s="69"/>
      <c r="K242" s="69"/>
      <c r="L242" s="69"/>
    </row>
    <row r="243" spans="1:12" x14ac:dyDescent="0.2">
      <c r="A243" s="55"/>
      <c r="B243" s="55"/>
      <c r="G243" s="55"/>
      <c r="H243" s="55"/>
      <c r="I243" s="55"/>
      <c r="J243" s="55"/>
      <c r="K243" s="55"/>
      <c r="L243" s="55"/>
    </row>
    <row r="244" spans="1:12" x14ac:dyDescent="0.2">
      <c r="A244" s="28" t="s">
        <v>341</v>
      </c>
      <c r="B244" s="3"/>
      <c r="D244" s="28" t="s">
        <v>342</v>
      </c>
      <c r="E244" s="3"/>
      <c r="G244" s="28" t="s">
        <v>359</v>
      </c>
      <c r="H244" s="3"/>
      <c r="K244" s="28" t="s">
        <v>360</v>
      </c>
      <c r="L244" s="3"/>
    </row>
    <row r="245" spans="1:12" x14ac:dyDescent="0.2">
      <c r="B245" s="55"/>
      <c r="E245" s="55"/>
      <c r="H245" s="55"/>
      <c r="L245" s="55"/>
    </row>
    <row r="246" spans="1:12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45" x14ac:dyDescent="0.6">
      <c r="A247" s="170" t="s">
        <v>331</v>
      </c>
      <c r="B247" s="160"/>
      <c r="C247" s="160"/>
      <c r="D247" s="160"/>
      <c r="E247" s="160"/>
      <c r="F247" s="52" t="s">
        <v>332</v>
      </c>
      <c r="G247" s="53"/>
      <c r="H247" s="53"/>
      <c r="I247" s="53"/>
      <c r="J247" s="53"/>
      <c r="K247" s="169" t="s">
        <v>333</v>
      </c>
      <c r="L247" s="160"/>
    </row>
    <row r="248" spans="1:12" x14ac:dyDescent="0.2">
      <c r="A248" s="8"/>
      <c r="B248" s="8"/>
      <c r="C248" s="55"/>
      <c r="D248" s="8"/>
      <c r="E248" s="8"/>
      <c r="F248" s="55"/>
      <c r="G248" s="8"/>
      <c r="H248" s="8"/>
      <c r="I248" s="8"/>
      <c r="J248" s="8"/>
      <c r="K248" s="8"/>
      <c r="L248" s="8"/>
    </row>
    <row r="249" spans="1:12" x14ac:dyDescent="0.2">
      <c r="A249" s="56" t="s">
        <v>19</v>
      </c>
      <c r="B249" s="90">
        <f>B208+4</f>
        <v>81</v>
      </c>
      <c r="C249" s="58"/>
      <c r="D249" s="167" t="s">
        <v>334</v>
      </c>
      <c r="E249" s="168"/>
      <c r="F249" s="60">
        <f>B249</f>
        <v>81</v>
      </c>
      <c r="G249" s="61" t="s">
        <v>335</v>
      </c>
      <c r="H249" s="62" t="str">
        <f>B262</f>
        <v>C. EUR</v>
      </c>
      <c r="I249" s="167" t="s">
        <v>336</v>
      </c>
      <c r="J249" s="168"/>
      <c r="K249" s="62" t="str">
        <f>E262</f>
        <v>Can. Mutina</v>
      </c>
      <c r="L249" s="61" t="s">
        <v>65</v>
      </c>
    </row>
    <row r="250" spans="1:12" x14ac:dyDescent="0.2">
      <c r="A250" s="56" t="s">
        <v>337</v>
      </c>
      <c r="B250" s="91">
        <f>VLOOKUP(FLOOR(B249/4,1)*4+1,calendario,2,FALSE)</f>
        <v>0.49999999999999989</v>
      </c>
      <c r="C250" s="58"/>
      <c r="D250" s="162"/>
      <c r="E250" s="163"/>
      <c r="F250" s="58"/>
      <c r="G250" s="68"/>
      <c r="H250" s="68"/>
      <c r="I250" s="68"/>
      <c r="J250" s="68"/>
      <c r="K250" s="69"/>
      <c r="L250" s="69"/>
    </row>
    <row r="251" spans="1:12" x14ac:dyDescent="0.2">
      <c r="A251" s="56" t="s">
        <v>338</v>
      </c>
      <c r="B251" s="70">
        <f>VLOOKUP(B249,calendario,3,FALSE)</f>
        <v>1</v>
      </c>
      <c r="C251" s="58"/>
      <c r="D251" s="150"/>
      <c r="E251" s="164"/>
      <c r="F251" s="58"/>
      <c r="G251" s="68"/>
      <c r="H251" s="68"/>
      <c r="I251" s="68"/>
      <c r="J251" s="68"/>
      <c r="K251" s="69"/>
      <c r="L251" s="69"/>
    </row>
    <row r="252" spans="1:12" x14ac:dyDescent="0.2">
      <c r="A252" s="56" t="s">
        <v>36</v>
      </c>
      <c r="B252" s="70" t="str">
        <f>VLOOKUP(B262,squadre,2,FALSE)</f>
        <v>1st Division</v>
      </c>
      <c r="C252" s="58"/>
      <c r="D252" s="150"/>
      <c r="E252" s="164"/>
      <c r="F252" s="58"/>
      <c r="G252" s="68"/>
      <c r="H252" s="68"/>
      <c r="I252" s="68"/>
      <c r="J252" s="68"/>
      <c r="K252" s="69"/>
      <c r="L252" s="69"/>
    </row>
    <row r="253" spans="1:12" x14ac:dyDescent="0.2">
      <c r="A253" s="56" t="s">
        <v>340</v>
      </c>
      <c r="B253" s="72">
        <v>42834</v>
      </c>
      <c r="C253" s="58"/>
      <c r="D253" s="150"/>
      <c r="E253" s="164"/>
      <c r="F253" s="58"/>
      <c r="G253" s="68"/>
      <c r="H253" s="68"/>
      <c r="I253" s="68"/>
      <c r="J253" s="68"/>
      <c r="K253" s="69"/>
      <c r="L253" s="69"/>
    </row>
    <row r="254" spans="1:12" x14ac:dyDescent="0.2">
      <c r="A254" s="73"/>
      <c r="B254" s="74"/>
      <c r="C254" s="58"/>
      <c r="D254" s="150"/>
      <c r="E254" s="164"/>
      <c r="F254" s="58"/>
      <c r="G254" s="69"/>
      <c r="H254" s="69"/>
      <c r="I254" s="69"/>
      <c r="J254" s="69"/>
      <c r="K254" s="69"/>
      <c r="L254" s="69"/>
    </row>
    <row r="255" spans="1:12" x14ac:dyDescent="0.2">
      <c r="A255" s="56" t="s">
        <v>341</v>
      </c>
      <c r="B255" s="75" t="str">
        <f>VLOOKUP(B249,calendario,9,FALSE)</f>
        <v>Idroscalo A</v>
      </c>
      <c r="C255" s="58"/>
      <c r="D255" s="150"/>
      <c r="E255" s="164"/>
      <c r="F255" s="58"/>
      <c r="G255" s="69"/>
      <c r="H255" s="69"/>
      <c r="I255" s="69"/>
      <c r="J255" s="69"/>
      <c r="K255" s="69"/>
      <c r="L255" s="69"/>
    </row>
    <row r="256" spans="1:12" x14ac:dyDescent="0.2">
      <c r="A256" s="56" t="s">
        <v>342</v>
      </c>
      <c r="B256" s="74"/>
      <c r="C256" s="58"/>
      <c r="D256" s="150"/>
      <c r="E256" s="164"/>
      <c r="F256" s="58"/>
      <c r="G256" s="69"/>
      <c r="H256" s="69"/>
      <c r="I256" s="69"/>
      <c r="J256" s="69"/>
      <c r="K256" s="69"/>
      <c r="L256" s="69"/>
    </row>
    <row r="257" spans="1:12" x14ac:dyDescent="0.2">
      <c r="A257" s="73"/>
      <c r="B257" s="74"/>
      <c r="C257" s="58"/>
      <c r="D257" s="150"/>
      <c r="E257" s="164"/>
      <c r="F257" s="58"/>
      <c r="G257" s="69"/>
      <c r="H257" s="69"/>
      <c r="I257" s="69"/>
      <c r="J257" s="69"/>
      <c r="K257" s="69"/>
      <c r="L257" s="69"/>
    </row>
    <row r="258" spans="1:12" x14ac:dyDescent="0.2">
      <c r="A258" s="56" t="s">
        <v>343</v>
      </c>
      <c r="B258" s="74"/>
      <c r="C258" s="58"/>
      <c r="D258" s="150"/>
      <c r="E258" s="164"/>
      <c r="F258" s="58"/>
      <c r="G258" s="69"/>
      <c r="H258" s="69"/>
      <c r="I258" s="69"/>
      <c r="J258" s="69"/>
      <c r="K258" s="69"/>
      <c r="L258" s="69"/>
    </row>
    <row r="259" spans="1:12" x14ac:dyDescent="0.2">
      <c r="A259" s="56" t="s">
        <v>344</v>
      </c>
      <c r="B259" s="74"/>
      <c r="C259" s="58"/>
      <c r="D259" s="150"/>
      <c r="E259" s="164"/>
      <c r="F259" s="58"/>
      <c r="G259" s="69"/>
      <c r="H259" s="69"/>
      <c r="I259" s="69"/>
      <c r="J259" s="69"/>
      <c r="K259" s="69"/>
      <c r="L259" s="69"/>
    </row>
    <row r="260" spans="1:12" x14ac:dyDescent="0.2">
      <c r="A260" s="56" t="s">
        <v>345</v>
      </c>
      <c r="B260" s="74"/>
      <c r="C260" s="58"/>
      <c r="D260" s="165"/>
      <c r="E260" s="166"/>
      <c r="F260" s="58"/>
      <c r="G260" s="69"/>
      <c r="H260" s="69"/>
      <c r="I260" s="69"/>
      <c r="J260" s="69"/>
      <c r="K260" s="69"/>
      <c r="L260" s="69"/>
    </row>
    <row r="261" spans="1:12" x14ac:dyDescent="0.2">
      <c r="A261" s="55"/>
      <c r="B261" s="55"/>
      <c r="D261" s="55"/>
      <c r="E261" s="55"/>
      <c r="F261" s="71"/>
      <c r="G261" s="69"/>
      <c r="H261" s="69"/>
      <c r="I261" s="69"/>
      <c r="J261" s="69"/>
      <c r="K261" s="69"/>
      <c r="L261" s="69"/>
    </row>
    <row r="262" spans="1:12" x14ac:dyDescent="0.2">
      <c r="A262" s="77" t="s">
        <v>346</v>
      </c>
      <c r="B262" s="78" t="str">
        <f>VLOOKUP(B249,calendario,5,FALSE)</f>
        <v>C. EUR</v>
      </c>
      <c r="C262" s="79"/>
      <c r="D262" s="77" t="s">
        <v>347</v>
      </c>
      <c r="E262" s="78" t="str">
        <f>VLOOKUP(B249,calendario,6,FALSE)</f>
        <v>Can. Mutina</v>
      </c>
      <c r="F262" s="6"/>
      <c r="G262" s="69"/>
      <c r="H262" s="69"/>
      <c r="I262" s="69"/>
      <c r="J262" s="69"/>
      <c r="K262" s="69"/>
      <c r="L262" s="69"/>
    </row>
    <row r="263" spans="1:12" x14ac:dyDescent="0.2">
      <c r="A263" s="56" t="s">
        <v>348</v>
      </c>
      <c r="B263" s="56" t="s">
        <v>349</v>
      </c>
      <c r="C263" s="73"/>
      <c r="D263" s="56" t="s">
        <v>348</v>
      </c>
      <c r="E263" s="56" t="s">
        <v>349</v>
      </c>
      <c r="F263" s="80"/>
      <c r="G263" s="69"/>
      <c r="H263" s="69"/>
      <c r="I263" s="69"/>
      <c r="J263" s="69"/>
      <c r="K263" s="69"/>
      <c r="L263" s="69"/>
    </row>
    <row r="264" spans="1:12" x14ac:dyDescent="0.2">
      <c r="A264" s="81">
        <f>VLOOKUP(B262,squadre,3,FALSE)</f>
        <v>1</v>
      </c>
      <c r="B264" s="70" t="str">
        <f>VLOOKUP(B262,squadre,4,FALSE)</f>
        <v>Filippo Marchesi</v>
      </c>
      <c r="C264" s="69"/>
      <c r="D264" s="81">
        <f>VLOOKUP(E262,squadre,3,FALSE)</f>
        <v>1</v>
      </c>
      <c r="E264" s="70" t="str">
        <f>VLOOKUP(E262,squadre,4,FALSE)</f>
        <v>Andrea Caminati</v>
      </c>
      <c r="F264" s="58"/>
      <c r="G264" s="69"/>
      <c r="H264" s="69"/>
      <c r="I264" s="69"/>
      <c r="J264" s="69"/>
      <c r="K264" s="69"/>
      <c r="L264" s="69"/>
    </row>
    <row r="265" spans="1:12" x14ac:dyDescent="0.2">
      <c r="A265" s="81">
        <f>VLOOKUP(B262,squadre,5,FALSE)</f>
        <v>2</v>
      </c>
      <c r="B265" s="70" t="str">
        <f>VLOOKUP(B262,squadre,6,FALSE)</f>
        <v>Enrico Siani</v>
      </c>
      <c r="C265" s="69"/>
      <c r="D265" s="81">
        <f>VLOOKUP(E262,squadre,5,FALSE)</f>
        <v>3</v>
      </c>
      <c r="E265" s="70" t="str">
        <f>VLOOKUP(E262,squadre,6,FALSE)</f>
        <v>Filippo Spezzani</v>
      </c>
      <c r="F265" s="58"/>
      <c r="G265" s="69"/>
      <c r="H265" s="69"/>
      <c r="I265" s="69"/>
      <c r="J265" s="69"/>
      <c r="K265" s="69"/>
      <c r="L265" s="69"/>
    </row>
    <row r="266" spans="1:12" x14ac:dyDescent="0.2">
      <c r="A266" s="81">
        <f>VLOOKUP(B262,squadre,7,FALSE)</f>
        <v>5</v>
      </c>
      <c r="B266" s="70" t="str">
        <f>VLOOKUP(B262,squadre,8,FALSE)</f>
        <v>Giacomo Maffia</v>
      </c>
      <c r="C266" s="69"/>
      <c r="D266" s="81">
        <f>VLOOKUP(E262,squadre,7,FALSE)</f>
        <v>4</v>
      </c>
      <c r="E266" s="70" t="str">
        <f>VLOOKUP(E262,squadre,8,FALSE)</f>
        <v>Mario Moschetti</v>
      </c>
      <c r="F266" s="58"/>
      <c r="G266" s="69"/>
      <c r="H266" s="69"/>
      <c r="I266" s="69"/>
      <c r="J266" s="69"/>
      <c r="K266" s="69"/>
      <c r="L266" s="69"/>
    </row>
    <row r="267" spans="1:12" x14ac:dyDescent="0.2">
      <c r="A267" s="81">
        <f>VLOOKUP(B262,squadre,9,FALSE)</f>
        <v>6</v>
      </c>
      <c r="B267" s="70" t="str">
        <f>VLOOKUP(B262,squadre,10,FALSE)</f>
        <v>Luca Cinelli</v>
      </c>
      <c r="C267" s="69"/>
      <c r="D267" s="81">
        <f>VLOOKUP(E262,squadre,9,FALSE)</f>
        <v>5</v>
      </c>
      <c r="E267" s="70" t="str">
        <f>VLOOKUP(E262,squadre,10,FALSE)</f>
        <v>Maurizio Mazzanti</v>
      </c>
      <c r="F267" s="58"/>
      <c r="G267" s="69"/>
      <c r="H267" s="69"/>
      <c r="I267" s="69"/>
      <c r="J267" s="69"/>
      <c r="K267" s="69"/>
      <c r="L267" s="69"/>
    </row>
    <row r="268" spans="1:12" x14ac:dyDescent="0.2">
      <c r="A268" s="81">
        <f>VLOOKUP(B262,squadre,11,FALSE)</f>
        <v>8</v>
      </c>
      <c r="B268" s="70" t="str">
        <f>VLOOKUP(B262,squadre,12,FALSE)</f>
        <v>Paolo Zifferero</v>
      </c>
      <c r="C268" s="69"/>
      <c r="D268" s="81">
        <f>VLOOKUP(E262,squadre,11,FALSE)</f>
        <v>6</v>
      </c>
      <c r="E268" s="70" t="str">
        <f>VLOOKUP(E262,squadre,12,FALSE)</f>
        <v>Lorenzo De Toni</v>
      </c>
      <c r="F268" s="58"/>
      <c r="G268" s="69"/>
      <c r="H268" s="69"/>
      <c r="I268" s="69"/>
      <c r="J268" s="69"/>
      <c r="K268" s="69"/>
      <c r="L268" s="69"/>
    </row>
    <row r="269" spans="1:12" x14ac:dyDescent="0.2">
      <c r="A269" s="81">
        <f>VLOOKUP(B262,squadre,13,FALSE)</f>
        <v>7</v>
      </c>
      <c r="B269" s="70" t="str">
        <f>VLOOKUP(B262,squadre,14,FALSE)</f>
        <v>Gianmarco Palladino</v>
      </c>
      <c r="C269" s="69"/>
      <c r="D269" s="81">
        <f>VLOOKUP(E262,squadre,13,FALSE)</f>
        <v>7</v>
      </c>
      <c r="E269" s="70" t="str">
        <f>VLOOKUP(E262,squadre,14,FALSE)</f>
        <v>Mirko Bello</v>
      </c>
      <c r="F269" s="58"/>
      <c r="G269" s="69"/>
      <c r="H269" s="69"/>
      <c r="I269" s="69"/>
      <c r="J269" s="69"/>
      <c r="K269" s="69"/>
      <c r="L269" s="69"/>
    </row>
    <row r="270" spans="1:12" x14ac:dyDescent="0.2">
      <c r="A270" s="81">
        <f>VLOOKUP(B262,squadre,15,FALSE)</f>
        <v>9</v>
      </c>
      <c r="B270" s="70" t="str">
        <f>VLOOKUP(B262,squadre,16,FALSE)</f>
        <v>Daniele Maffia</v>
      </c>
      <c r="C270" s="69"/>
      <c r="D270" s="81">
        <f>VLOOKUP(E262,squadre,15,FALSE)</f>
        <v>8</v>
      </c>
      <c r="E270" s="70" t="str">
        <f>VLOOKUP(E262,squadre,16,FALSE)</f>
        <v>Matteo Gobbi</v>
      </c>
      <c r="F270" s="58"/>
      <c r="G270" s="69"/>
      <c r="H270" s="69"/>
      <c r="I270" s="69"/>
      <c r="J270" s="69"/>
      <c r="K270" s="69"/>
      <c r="L270" s="69"/>
    </row>
    <row r="271" spans="1:12" x14ac:dyDescent="0.2">
      <c r="A271" s="81">
        <f>VLOOKUP(B262,squadre,17,FALSE)</f>
        <v>11</v>
      </c>
      <c r="B271" s="70" t="str">
        <f>VLOOKUP(B262,squadre,18,FALSE)</f>
        <v>Gianmaria Lombardo</v>
      </c>
      <c r="C271" s="69"/>
      <c r="D271" s="81">
        <f>VLOOKUP(E262,squadre,17,FALSE)</f>
        <v>9</v>
      </c>
      <c r="E271" s="70" t="str">
        <f>VLOOKUP(E262,squadre,18,FALSE)</f>
        <v>Piero Pizzo</v>
      </c>
      <c r="F271" s="58"/>
      <c r="G271" s="69"/>
      <c r="H271" s="69"/>
      <c r="I271" s="69"/>
      <c r="J271" s="69"/>
      <c r="K271" s="69"/>
      <c r="L271" s="69"/>
    </row>
    <row r="272" spans="1:12" x14ac:dyDescent="0.2">
      <c r="A272" s="81">
        <f>VLOOKUP(B262,squadre,19,FALSE)</f>
        <v>0</v>
      </c>
      <c r="B272" s="70">
        <f>VLOOKUP(B262,squadre,20,FALSE)</f>
        <v>0</v>
      </c>
      <c r="C272" s="69"/>
      <c r="D272" s="81">
        <f>VLOOKUP(E262,squadre,19,FALSE)</f>
        <v>10</v>
      </c>
      <c r="E272" s="70" t="str">
        <f>VLOOKUP(E262,squadre,20,FALSE)</f>
        <v>Enrico Moschetti</v>
      </c>
      <c r="F272" s="58"/>
      <c r="G272" s="69"/>
      <c r="H272" s="69"/>
      <c r="I272" s="69"/>
      <c r="J272" s="69"/>
      <c r="K272" s="69"/>
      <c r="L272" s="69"/>
    </row>
    <row r="273" spans="1:12" x14ac:dyDescent="0.2">
      <c r="A273" s="81">
        <f>VLOOKUP(B262,squadre,21,FALSE)</f>
        <v>0</v>
      </c>
      <c r="B273" s="70">
        <f>VLOOKUP(B262,squadre,22,FALSE)</f>
        <v>0</v>
      </c>
      <c r="C273" s="69"/>
      <c r="D273" s="81">
        <f>VLOOKUP(E262,squadre,21,FALSE)</f>
        <v>0</v>
      </c>
      <c r="E273" s="70">
        <f>VLOOKUP(E262,squadre,22,FALSE)</f>
        <v>0</v>
      </c>
      <c r="F273" s="58"/>
      <c r="G273" s="69"/>
      <c r="H273" s="69"/>
      <c r="I273" s="69"/>
      <c r="J273" s="69"/>
      <c r="K273" s="69"/>
      <c r="L273" s="69"/>
    </row>
    <row r="274" spans="1:12" x14ac:dyDescent="0.2">
      <c r="A274" s="83"/>
      <c r="B274" s="74"/>
      <c r="C274" s="69"/>
      <c r="D274" s="83"/>
      <c r="E274" s="74"/>
      <c r="F274" s="58"/>
      <c r="G274" s="69"/>
      <c r="H274" s="69"/>
      <c r="I274" s="69"/>
      <c r="J274" s="69"/>
      <c r="K274" s="69"/>
      <c r="L274" s="69"/>
    </row>
    <row r="275" spans="1:12" x14ac:dyDescent="0.2">
      <c r="A275" s="55"/>
      <c r="B275" s="55"/>
      <c r="C275" s="55"/>
      <c r="D275" s="55"/>
      <c r="E275" s="55"/>
      <c r="F275" s="71"/>
      <c r="G275" s="69"/>
      <c r="H275" s="69"/>
      <c r="I275" s="69"/>
      <c r="J275" s="69"/>
      <c r="K275" s="69"/>
      <c r="L275" s="69"/>
    </row>
    <row r="276" spans="1:12" x14ac:dyDescent="0.2">
      <c r="A276" s="77" t="s">
        <v>352</v>
      </c>
      <c r="B276" s="78" t="str">
        <f>B262</f>
        <v>C. EUR</v>
      </c>
      <c r="C276" s="84"/>
      <c r="D276" s="84"/>
      <c r="E276" s="78" t="str">
        <f>E262</f>
        <v>Can. Mutina</v>
      </c>
      <c r="F276" s="71"/>
      <c r="G276" s="69"/>
      <c r="H276" s="69"/>
      <c r="I276" s="69"/>
      <c r="J276" s="69"/>
      <c r="K276" s="69"/>
      <c r="L276" s="69"/>
    </row>
    <row r="277" spans="1:12" x14ac:dyDescent="0.2">
      <c r="A277" s="56" t="s">
        <v>353</v>
      </c>
      <c r="B277" s="68"/>
      <c r="C277" s="14"/>
      <c r="D277" s="71"/>
      <c r="E277" s="68"/>
      <c r="F277" s="58"/>
      <c r="G277" s="69"/>
      <c r="H277" s="69"/>
      <c r="I277" s="69"/>
      <c r="J277" s="69"/>
      <c r="K277" s="69"/>
      <c r="L277" s="69"/>
    </row>
    <row r="278" spans="1:12" x14ac:dyDescent="0.2">
      <c r="A278" s="56" t="s">
        <v>354</v>
      </c>
      <c r="B278" s="69"/>
      <c r="C278" s="14"/>
      <c r="D278" s="71"/>
      <c r="E278" s="69"/>
      <c r="F278" s="58"/>
      <c r="G278" s="69"/>
      <c r="H278" s="69"/>
      <c r="I278" s="69"/>
      <c r="J278" s="69"/>
      <c r="K278" s="69"/>
      <c r="L278" s="69"/>
    </row>
    <row r="279" spans="1:12" x14ac:dyDescent="0.2">
      <c r="A279" s="56" t="s">
        <v>355</v>
      </c>
      <c r="B279" s="69"/>
      <c r="C279" s="14"/>
      <c r="D279" s="71"/>
      <c r="E279" s="69"/>
      <c r="F279" s="58"/>
      <c r="G279" s="69"/>
      <c r="H279" s="69"/>
      <c r="I279" s="69"/>
      <c r="J279" s="69"/>
      <c r="K279" s="69"/>
      <c r="L279" s="69"/>
    </row>
    <row r="280" spans="1:12" x14ac:dyDescent="0.2">
      <c r="A280" s="56" t="s">
        <v>356</v>
      </c>
      <c r="B280" s="68"/>
      <c r="C280" s="14"/>
      <c r="D280" s="71"/>
      <c r="E280" s="69"/>
      <c r="F280" s="58"/>
      <c r="G280" s="69"/>
      <c r="H280" s="69"/>
      <c r="I280" s="69"/>
      <c r="J280" s="69"/>
      <c r="K280" s="69"/>
      <c r="L280" s="69"/>
    </row>
    <row r="281" spans="1:12" ht="15.75" x14ac:dyDescent="0.25">
      <c r="A281" s="85" t="s">
        <v>357</v>
      </c>
      <c r="B281" s="86">
        <v>5</v>
      </c>
      <c r="C281" s="87"/>
      <c r="D281" s="88"/>
      <c r="E281" s="86">
        <v>3</v>
      </c>
      <c r="F281" s="58"/>
      <c r="G281" s="69"/>
      <c r="H281" s="69"/>
      <c r="I281" s="69"/>
      <c r="J281" s="69"/>
      <c r="K281" s="69"/>
      <c r="L281" s="69"/>
    </row>
    <row r="282" spans="1:12" x14ac:dyDescent="0.2">
      <c r="A282" s="89"/>
      <c r="B282" s="8"/>
      <c r="E282" s="55"/>
      <c r="F282" s="71"/>
      <c r="G282" s="69"/>
      <c r="H282" s="69"/>
      <c r="I282" s="69"/>
      <c r="J282" s="69"/>
      <c r="K282" s="69"/>
      <c r="L282" s="69"/>
    </row>
    <row r="283" spans="1:12" x14ac:dyDescent="0.2">
      <c r="A283" s="56" t="s">
        <v>358</v>
      </c>
      <c r="B283" s="69"/>
      <c r="C283" s="14"/>
      <c r="F283" s="71"/>
      <c r="G283" s="69"/>
      <c r="H283" s="69"/>
      <c r="I283" s="69"/>
      <c r="J283" s="69"/>
      <c r="K283" s="69"/>
      <c r="L283" s="69"/>
    </row>
    <row r="284" spans="1:12" x14ac:dyDescent="0.2">
      <c r="A284" s="55"/>
      <c r="B284" s="55"/>
      <c r="G284" s="55"/>
      <c r="H284" s="55"/>
      <c r="I284" s="55"/>
      <c r="J284" s="55"/>
      <c r="K284" s="55"/>
      <c r="L284" s="55"/>
    </row>
    <row r="285" spans="1:12" x14ac:dyDescent="0.2">
      <c r="A285" s="28" t="s">
        <v>341</v>
      </c>
      <c r="B285" s="3"/>
      <c r="D285" s="28" t="s">
        <v>342</v>
      </c>
      <c r="E285" s="3"/>
      <c r="G285" s="28" t="s">
        <v>359</v>
      </c>
      <c r="H285" s="3"/>
      <c r="K285" s="28" t="s">
        <v>360</v>
      </c>
      <c r="L285" s="3"/>
    </row>
    <row r="286" spans="1:12" x14ac:dyDescent="0.2">
      <c r="B286" s="55"/>
      <c r="E286" s="55"/>
      <c r="H286" s="55"/>
      <c r="L286" s="55"/>
    </row>
    <row r="287" spans="1:12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45" x14ac:dyDescent="0.6">
      <c r="A288" s="170" t="s">
        <v>331</v>
      </c>
      <c r="B288" s="160"/>
      <c r="C288" s="160"/>
      <c r="D288" s="160"/>
      <c r="E288" s="160"/>
      <c r="F288" s="52" t="s">
        <v>332</v>
      </c>
      <c r="G288" s="53"/>
      <c r="H288" s="53"/>
      <c r="I288" s="53"/>
      <c r="J288" s="53"/>
      <c r="K288" s="169" t="s">
        <v>333</v>
      </c>
      <c r="L288" s="160"/>
    </row>
    <row r="289" spans="1:12" x14ac:dyDescent="0.2">
      <c r="A289" s="8"/>
      <c r="B289" s="8"/>
      <c r="C289" s="55"/>
      <c r="D289" s="8"/>
      <c r="E289" s="8"/>
      <c r="F289" s="55"/>
      <c r="G289" s="8"/>
      <c r="H289" s="8"/>
      <c r="I289" s="8"/>
      <c r="J289" s="8"/>
      <c r="K289" s="8"/>
      <c r="L289" s="8"/>
    </row>
    <row r="290" spans="1:12" x14ac:dyDescent="0.2">
      <c r="A290" s="56" t="s">
        <v>19</v>
      </c>
      <c r="B290" s="90">
        <f>B249+4</f>
        <v>85</v>
      </c>
      <c r="C290" s="58"/>
      <c r="D290" s="167" t="s">
        <v>334</v>
      </c>
      <c r="E290" s="168"/>
      <c r="F290" s="60">
        <f>B290</f>
        <v>85</v>
      </c>
      <c r="G290" s="61" t="s">
        <v>335</v>
      </c>
      <c r="H290" s="62" t="str">
        <f>B303</f>
        <v>C.C.Firenze A</v>
      </c>
      <c r="I290" s="167" t="s">
        <v>336</v>
      </c>
      <c r="J290" s="168"/>
      <c r="K290" s="62" t="str">
        <f>E303</f>
        <v>Swiss U21 A</v>
      </c>
      <c r="L290" s="61" t="s">
        <v>65</v>
      </c>
    </row>
    <row r="291" spans="1:12" x14ac:dyDescent="0.2">
      <c r="A291" s="56" t="s">
        <v>337</v>
      </c>
      <c r="B291" s="91">
        <f>VLOOKUP(FLOOR(B290/4,1)*4+1,calendario,2,FALSE)</f>
        <v>0.52083333333333326</v>
      </c>
      <c r="C291" s="58"/>
      <c r="D291" s="162"/>
      <c r="E291" s="163"/>
      <c r="F291" s="58"/>
      <c r="G291" s="68"/>
      <c r="H291" s="68"/>
      <c r="I291" s="68"/>
      <c r="J291" s="68"/>
      <c r="K291" s="69"/>
      <c r="L291" s="69"/>
    </row>
    <row r="292" spans="1:12" x14ac:dyDescent="0.2">
      <c r="A292" s="56" t="s">
        <v>338</v>
      </c>
      <c r="B292" s="70">
        <f>VLOOKUP(B290,calendario,3,FALSE)</f>
        <v>1</v>
      </c>
      <c r="C292" s="58"/>
      <c r="D292" s="150"/>
      <c r="E292" s="164"/>
      <c r="F292" s="58"/>
      <c r="G292" s="68"/>
      <c r="H292" s="68"/>
      <c r="I292" s="68"/>
      <c r="J292" s="68"/>
      <c r="K292" s="69"/>
      <c r="L292" s="69"/>
    </row>
    <row r="293" spans="1:12" x14ac:dyDescent="0.2">
      <c r="A293" s="56" t="s">
        <v>36</v>
      </c>
      <c r="B293" s="70" t="str">
        <f>VLOOKUP(B303,squadre,2,FALSE)</f>
        <v>1st Division</v>
      </c>
      <c r="C293" s="58"/>
      <c r="D293" s="150"/>
      <c r="E293" s="164"/>
      <c r="F293" s="58"/>
      <c r="G293" s="68"/>
      <c r="H293" s="68"/>
      <c r="I293" s="68"/>
      <c r="J293" s="68"/>
      <c r="K293" s="69"/>
      <c r="L293" s="69"/>
    </row>
    <row r="294" spans="1:12" x14ac:dyDescent="0.2">
      <c r="A294" s="56" t="s">
        <v>340</v>
      </c>
      <c r="B294" s="72">
        <v>42834</v>
      </c>
      <c r="C294" s="58"/>
      <c r="D294" s="150"/>
      <c r="E294" s="164"/>
      <c r="F294" s="58"/>
      <c r="G294" s="68"/>
      <c r="H294" s="68"/>
      <c r="I294" s="68"/>
      <c r="J294" s="68"/>
      <c r="K294" s="69"/>
      <c r="L294" s="69"/>
    </row>
    <row r="295" spans="1:12" x14ac:dyDescent="0.2">
      <c r="A295" s="73"/>
      <c r="B295" s="74"/>
      <c r="C295" s="58"/>
      <c r="D295" s="150"/>
      <c r="E295" s="164"/>
      <c r="F295" s="58"/>
      <c r="G295" s="69"/>
      <c r="H295" s="69"/>
      <c r="I295" s="69"/>
      <c r="J295" s="69"/>
      <c r="K295" s="69"/>
      <c r="L295" s="69"/>
    </row>
    <row r="296" spans="1:12" x14ac:dyDescent="0.2">
      <c r="A296" s="56" t="s">
        <v>341</v>
      </c>
      <c r="B296" s="75" t="str">
        <f>VLOOKUP(B290,calendario,9,FALSE)</f>
        <v>EUR B</v>
      </c>
      <c r="C296" s="58"/>
      <c r="D296" s="150"/>
      <c r="E296" s="164"/>
      <c r="F296" s="58"/>
      <c r="G296" s="69"/>
      <c r="H296" s="69"/>
      <c r="I296" s="69"/>
      <c r="J296" s="69"/>
      <c r="K296" s="69"/>
      <c r="L296" s="69"/>
    </row>
    <row r="297" spans="1:12" x14ac:dyDescent="0.2">
      <c r="A297" s="56" t="s">
        <v>342</v>
      </c>
      <c r="B297" s="74"/>
      <c r="C297" s="58"/>
      <c r="D297" s="150"/>
      <c r="E297" s="164"/>
      <c r="F297" s="58"/>
      <c r="G297" s="69"/>
      <c r="H297" s="69"/>
      <c r="I297" s="69"/>
      <c r="J297" s="69"/>
      <c r="K297" s="69"/>
      <c r="L297" s="69"/>
    </row>
    <row r="298" spans="1:12" x14ac:dyDescent="0.2">
      <c r="A298" s="73"/>
      <c r="B298" s="74"/>
      <c r="C298" s="58"/>
      <c r="D298" s="150"/>
      <c r="E298" s="164"/>
      <c r="F298" s="58"/>
      <c r="G298" s="69"/>
      <c r="H298" s="69"/>
      <c r="I298" s="69"/>
      <c r="J298" s="69"/>
      <c r="K298" s="69"/>
      <c r="L298" s="69"/>
    </row>
    <row r="299" spans="1:12" x14ac:dyDescent="0.2">
      <c r="A299" s="56" t="s">
        <v>343</v>
      </c>
      <c r="B299" s="74"/>
      <c r="C299" s="58"/>
      <c r="D299" s="150"/>
      <c r="E299" s="164"/>
      <c r="F299" s="58"/>
      <c r="G299" s="69"/>
      <c r="H299" s="69"/>
      <c r="I299" s="69"/>
      <c r="J299" s="69"/>
      <c r="K299" s="69"/>
      <c r="L299" s="69"/>
    </row>
    <row r="300" spans="1:12" x14ac:dyDescent="0.2">
      <c r="A300" s="56" t="s">
        <v>344</v>
      </c>
      <c r="B300" s="74"/>
      <c r="C300" s="58"/>
      <c r="D300" s="150"/>
      <c r="E300" s="164"/>
      <c r="F300" s="58"/>
      <c r="G300" s="69"/>
      <c r="H300" s="69"/>
      <c r="I300" s="69"/>
      <c r="J300" s="69"/>
      <c r="K300" s="69"/>
      <c r="L300" s="69"/>
    </row>
    <row r="301" spans="1:12" x14ac:dyDescent="0.2">
      <c r="A301" s="56" t="s">
        <v>345</v>
      </c>
      <c r="B301" s="74"/>
      <c r="C301" s="58"/>
      <c r="D301" s="165"/>
      <c r="E301" s="166"/>
      <c r="F301" s="58"/>
      <c r="G301" s="69"/>
      <c r="H301" s="69"/>
      <c r="I301" s="69"/>
      <c r="J301" s="69"/>
      <c r="K301" s="69"/>
      <c r="L301" s="69"/>
    </row>
    <row r="302" spans="1:12" x14ac:dyDescent="0.2">
      <c r="A302" s="55"/>
      <c r="B302" s="55"/>
      <c r="D302" s="55"/>
      <c r="E302" s="55"/>
      <c r="F302" s="71"/>
      <c r="G302" s="69"/>
      <c r="H302" s="69"/>
      <c r="I302" s="69"/>
      <c r="J302" s="69"/>
      <c r="K302" s="69"/>
      <c r="L302" s="69"/>
    </row>
    <row r="303" spans="1:12" x14ac:dyDescent="0.2">
      <c r="A303" s="77" t="s">
        <v>346</v>
      </c>
      <c r="B303" s="78" t="str">
        <f>VLOOKUP(B290,calendario,5,FALSE)</f>
        <v>C.C.Firenze A</v>
      </c>
      <c r="C303" s="79"/>
      <c r="D303" s="77" t="s">
        <v>347</v>
      </c>
      <c r="E303" s="78" t="str">
        <f>VLOOKUP(B290,calendario,6,FALSE)</f>
        <v>Swiss U21 A</v>
      </c>
      <c r="F303" s="6"/>
      <c r="G303" s="69"/>
      <c r="H303" s="69"/>
      <c r="I303" s="69"/>
      <c r="J303" s="69"/>
      <c r="K303" s="69"/>
      <c r="L303" s="69"/>
    </row>
    <row r="304" spans="1:12" x14ac:dyDescent="0.2">
      <c r="A304" s="56" t="s">
        <v>348</v>
      </c>
      <c r="B304" s="56" t="s">
        <v>349</v>
      </c>
      <c r="C304" s="73"/>
      <c r="D304" s="56" t="s">
        <v>348</v>
      </c>
      <c r="E304" s="56" t="s">
        <v>349</v>
      </c>
      <c r="F304" s="80"/>
      <c r="G304" s="69"/>
      <c r="H304" s="69"/>
      <c r="I304" s="69"/>
      <c r="J304" s="69"/>
      <c r="K304" s="69"/>
      <c r="L304" s="69"/>
    </row>
    <row r="305" spans="1:12" x14ac:dyDescent="0.2">
      <c r="A305" s="81">
        <f>VLOOKUP(B303,squadre,3,FALSE)</f>
        <v>1</v>
      </c>
      <c r="B305" s="70" t="str">
        <f>VLOOKUP(B303,squadre,4,FALSE)</f>
        <v>Pinzauti</v>
      </c>
      <c r="C305" s="69"/>
      <c r="D305" s="81">
        <f>VLOOKUP(E303,squadre,3,FALSE)</f>
        <v>1</v>
      </c>
      <c r="E305" s="70" t="str">
        <f>VLOOKUP(E303,squadre,4,FALSE)</f>
        <v>Andreas Hug</v>
      </c>
      <c r="F305" s="58"/>
      <c r="G305" s="69"/>
      <c r="H305" s="69"/>
      <c r="I305" s="69"/>
      <c r="J305" s="69"/>
      <c r="K305" s="69"/>
      <c r="L305" s="69"/>
    </row>
    <row r="306" spans="1:12" x14ac:dyDescent="0.2">
      <c r="A306" s="81">
        <f>VLOOKUP(B303,squadre,5,FALSE)</f>
        <v>2</v>
      </c>
      <c r="B306" s="70" t="str">
        <f>VLOOKUP(B303,squadre,6,FALSE)</f>
        <v>Menichetti</v>
      </c>
      <c r="C306" s="69"/>
      <c r="D306" s="81">
        <f>VLOOKUP(E303,squadre,5,FALSE)</f>
        <v>2</v>
      </c>
      <c r="E306" s="70" t="str">
        <f>VLOOKUP(E303,squadre,6,FALSE)</f>
        <v>Elias Werner</v>
      </c>
      <c r="F306" s="58"/>
      <c r="G306" s="69"/>
      <c r="H306" s="69"/>
      <c r="I306" s="69"/>
      <c r="J306" s="69"/>
      <c r="K306" s="69"/>
      <c r="L306" s="69"/>
    </row>
    <row r="307" spans="1:12" x14ac:dyDescent="0.2">
      <c r="A307" s="81">
        <f>VLOOKUP(B303,squadre,7,FALSE)</f>
        <v>3</v>
      </c>
      <c r="B307" s="70" t="str">
        <f>VLOOKUP(B303,squadre,8,FALSE)</f>
        <v>Galli</v>
      </c>
      <c r="C307" s="69"/>
      <c r="D307" s="81">
        <f>VLOOKUP(E303,squadre,7,FALSE)</f>
        <v>3</v>
      </c>
      <c r="E307" s="70" t="str">
        <f>VLOOKUP(E303,squadre,8,FALSE)</f>
        <v>Dario Sten</v>
      </c>
      <c r="F307" s="58"/>
      <c r="G307" s="69"/>
      <c r="H307" s="69"/>
      <c r="I307" s="69"/>
      <c r="J307" s="69"/>
      <c r="K307" s="69"/>
      <c r="L307" s="69"/>
    </row>
    <row r="308" spans="1:12" x14ac:dyDescent="0.2">
      <c r="A308" s="81">
        <f>VLOOKUP(B303,squadre,9,FALSE)</f>
        <v>5</v>
      </c>
      <c r="B308" s="70" t="str">
        <f>VLOOKUP(B303,squadre,10,FALSE)</f>
        <v>Spighi</v>
      </c>
      <c r="C308" s="69"/>
      <c r="D308" s="81">
        <f>VLOOKUP(E303,squadre,9,FALSE)</f>
        <v>5</v>
      </c>
      <c r="E308" s="70" t="str">
        <f>VLOOKUP(E303,squadre,10,FALSE)</f>
        <v>Marc Ruggli</v>
      </c>
      <c r="F308" s="58"/>
      <c r="G308" s="69"/>
      <c r="H308" s="69"/>
      <c r="I308" s="69"/>
      <c r="J308" s="69"/>
      <c r="K308" s="69"/>
      <c r="L308" s="69"/>
    </row>
    <row r="309" spans="1:12" x14ac:dyDescent="0.2">
      <c r="A309" s="81">
        <f>VLOOKUP(B303,squadre,11,FALSE)</f>
        <v>7</v>
      </c>
      <c r="B309" s="70" t="str">
        <f>VLOOKUP(B303,squadre,12,FALSE)</f>
        <v>Bellini</v>
      </c>
      <c r="C309" s="69"/>
      <c r="D309" s="81">
        <f>VLOOKUP(E303,squadre,11,FALSE)</f>
        <v>7</v>
      </c>
      <c r="E309" s="70" t="str">
        <f>VLOOKUP(E303,squadre,12,FALSE)</f>
        <v>Lars Baltensperger</v>
      </c>
      <c r="F309" s="58"/>
      <c r="G309" s="69"/>
      <c r="H309" s="69"/>
      <c r="I309" s="69"/>
      <c r="J309" s="69"/>
      <c r="K309" s="69"/>
      <c r="L309" s="69"/>
    </row>
    <row r="310" spans="1:12" x14ac:dyDescent="0.2">
      <c r="A310" s="81">
        <f>VLOOKUP(B303,squadre,13,FALSE)</f>
        <v>8</v>
      </c>
      <c r="B310" s="70" t="str">
        <f>VLOOKUP(B303,squadre,14,FALSE)</f>
        <v>Chiti</v>
      </c>
      <c r="C310" s="69"/>
      <c r="D310" s="81">
        <f>VLOOKUP(E303,squadre,13,FALSE)</f>
        <v>9</v>
      </c>
      <c r="E310" s="70" t="str">
        <f>VLOOKUP(E303,squadre,14,FALSE)</f>
        <v>Josia Kübler</v>
      </c>
      <c r="F310" s="58"/>
      <c r="G310" s="69"/>
      <c r="H310" s="69"/>
      <c r="I310" s="69"/>
      <c r="J310" s="69"/>
      <c r="K310" s="69"/>
      <c r="L310" s="69"/>
    </row>
    <row r="311" spans="1:12" x14ac:dyDescent="0.2">
      <c r="A311" s="81">
        <f>VLOOKUP(B303,squadre,15,FALSE)</f>
        <v>10</v>
      </c>
      <c r="B311" s="70" t="str">
        <f>VLOOKUP(B303,squadre,16,FALSE)</f>
        <v>Cicatiello</v>
      </c>
      <c r="C311" s="69"/>
      <c r="D311" s="81">
        <f>VLOOKUP(E303,squadre,15,FALSE)</f>
        <v>0</v>
      </c>
      <c r="E311" s="70">
        <f>VLOOKUP(E303,squadre,16,FALSE)</f>
        <v>0</v>
      </c>
      <c r="F311" s="58"/>
      <c r="G311" s="69"/>
      <c r="H311" s="69"/>
      <c r="I311" s="69"/>
      <c r="J311" s="69"/>
      <c r="K311" s="69"/>
      <c r="L311" s="69"/>
    </row>
    <row r="312" spans="1:12" x14ac:dyDescent="0.2">
      <c r="A312" s="81">
        <f>VLOOKUP(B303,squadre,17,FALSE)</f>
        <v>0</v>
      </c>
      <c r="B312" s="70">
        <f>VLOOKUP(B303,squadre,18,FALSE)</f>
        <v>0</v>
      </c>
      <c r="C312" s="69"/>
      <c r="D312" s="81">
        <f>VLOOKUP(E303,squadre,17,FALSE)</f>
        <v>0</v>
      </c>
      <c r="E312" s="70">
        <f>VLOOKUP(E303,squadre,18,FALSE)</f>
        <v>0</v>
      </c>
      <c r="F312" s="58"/>
      <c r="G312" s="69"/>
      <c r="H312" s="69"/>
      <c r="I312" s="69"/>
      <c r="J312" s="69"/>
      <c r="K312" s="69"/>
      <c r="L312" s="69"/>
    </row>
    <row r="313" spans="1:12" x14ac:dyDescent="0.2">
      <c r="A313" s="81">
        <f>VLOOKUP(B303,squadre,19,FALSE)</f>
        <v>0</v>
      </c>
      <c r="B313" s="70">
        <f>VLOOKUP(B303,squadre,20,FALSE)</f>
        <v>0</v>
      </c>
      <c r="C313" s="69"/>
      <c r="D313" s="81">
        <f>VLOOKUP(E303,squadre,19,FALSE)</f>
        <v>0</v>
      </c>
      <c r="E313" s="70">
        <f>VLOOKUP(E303,squadre,20,FALSE)</f>
        <v>0</v>
      </c>
      <c r="F313" s="58"/>
      <c r="G313" s="69"/>
      <c r="H313" s="69"/>
      <c r="I313" s="69"/>
      <c r="J313" s="69"/>
      <c r="K313" s="69"/>
      <c r="L313" s="69"/>
    </row>
    <row r="314" spans="1:12" x14ac:dyDescent="0.2">
      <c r="A314" s="81">
        <f>VLOOKUP(B303,squadre,21,FALSE)</f>
        <v>0</v>
      </c>
      <c r="B314" s="70">
        <f>VLOOKUP(B303,squadre,22,FALSE)</f>
        <v>0</v>
      </c>
      <c r="C314" s="69"/>
      <c r="D314" s="81">
        <f>VLOOKUP(E303,squadre,21,FALSE)</f>
        <v>0</v>
      </c>
      <c r="E314" s="70">
        <f>VLOOKUP(E303,squadre,22,FALSE)</f>
        <v>0</v>
      </c>
      <c r="F314" s="58"/>
      <c r="G314" s="69"/>
      <c r="H314" s="69"/>
      <c r="I314" s="69"/>
      <c r="J314" s="69"/>
      <c r="K314" s="69"/>
      <c r="L314" s="69"/>
    </row>
    <row r="315" spans="1:12" x14ac:dyDescent="0.2">
      <c r="A315" s="83"/>
      <c r="B315" s="74"/>
      <c r="C315" s="69"/>
      <c r="D315" s="83"/>
      <c r="E315" s="74"/>
      <c r="F315" s="58"/>
      <c r="G315" s="69"/>
      <c r="H315" s="69"/>
      <c r="I315" s="69"/>
      <c r="J315" s="69"/>
      <c r="K315" s="69"/>
      <c r="L315" s="69"/>
    </row>
    <row r="316" spans="1:12" x14ac:dyDescent="0.2">
      <c r="A316" s="55"/>
      <c r="B316" s="55"/>
      <c r="C316" s="55"/>
      <c r="D316" s="55"/>
      <c r="E316" s="55"/>
      <c r="F316" s="71"/>
      <c r="G316" s="69"/>
      <c r="H316" s="69"/>
      <c r="I316" s="69"/>
      <c r="J316" s="69"/>
      <c r="K316" s="69"/>
      <c r="L316" s="69"/>
    </row>
    <row r="317" spans="1:12" x14ac:dyDescent="0.2">
      <c r="A317" s="77" t="s">
        <v>352</v>
      </c>
      <c r="B317" s="78" t="str">
        <f>B303</f>
        <v>C.C.Firenze A</v>
      </c>
      <c r="C317" s="84"/>
      <c r="D317" s="84"/>
      <c r="E317" s="78" t="str">
        <f>E303</f>
        <v>Swiss U21 A</v>
      </c>
      <c r="F317" s="71"/>
      <c r="G317" s="69"/>
      <c r="H317" s="69"/>
      <c r="I317" s="69"/>
      <c r="J317" s="69"/>
      <c r="K317" s="69"/>
      <c r="L317" s="69"/>
    </row>
    <row r="318" spans="1:12" x14ac:dyDescent="0.2">
      <c r="A318" s="56" t="s">
        <v>353</v>
      </c>
      <c r="B318" s="68"/>
      <c r="C318" s="14"/>
      <c r="D318" s="71"/>
      <c r="E318" s="68"/>
      <c r="F318" s="58"/>
      <c r="G318" s="69"/>
      <c r="H318" s="69"/>
      <c r="I318" s="69"/>
      <c r="J318" s="69"/>
      <c r="K318" s="69"/>
      <c r="L318" s="69"/>
    </row>
    <row r="319" spans="1:12" x14ac:dyDescent="0.2">
      <c r="A319" s="56" t="s">
        <v>354</v>
      </c>
      <c r="B319" s="69"/>
      <c r="C319" s="14"/>
      <c r="D319" s="71"/>
      <c r="E319" s="69"/>
      <c r="F319" s="58"/>
      <c r="G319" s="69"/>
      <c r="H319" s="69"/>
      <c r="I319" s="69"/>
      <c r="J319" s="69"/>
      <c r="K319" s="69"/>
      <c r="L319" s="69"/>
    </row>
    <row r="320" spans="1:12" x14ac:dyDescent="0.2">
      <c r="A320" s="56" t="s">
        <v>355</v>
      </c>
      <c r="B320" s="69"/>
      <c r="C320" s="14"/>
      <c r="D320" s="71"/>
      <c r="E320" s="69"/>
      <c r="F320" s="58"/>
      <c r="G320" s="69"/>
      <c r="H320" s="69"/>
      <c r="I320" s="69"/>
      <c r="J320" s="69"/>
      <c r="K320" s="69"/>
      <c r="L320" s="69"/>
    </row>
    <row r="321" spans="1:12" x14ac:dyDescent="0.2">
      <c r="A321" s="56" t="s">
        <v>356</v>
      </c>
      <c r="B321" s="69"/>
      <c r="C321" s="14"/>
      <c r="D321" s="71"/>
      <c r="E321" s="69"/>
      <c r="F321" s="58"/>
      <c r="G321" s="69"/>
      <c r="H321" s="69"/>
      <c r="I321" s="69"/>
      <c r="J321" s="69"/>
      <c r="K321" s="69"/>
      <c r="L321" s="69"/>
    </row>
    <row r="322" spans="1:12" ht="15.75" x14ac:dyDescent="0.25">
      <c r="A322" s="85" t="s">
        <v>357</v>
      </c>
      <c r="B322" s="86">
        <v>5</v>
      </c>
      <c r="C322" s="87"/>
      <c r="D322" s="88"/>
      <c r="E322" s="86">
        <v>4</v>
      </c>
      <c r="F322" s="58"/>
      <c r="G322" s="69"/>
      <c r="H322" s="69"/>
      <c r="I322" s="69"/>
      <c r="J322" s="69"/>
      <c r="K322" s="69"/>
      <c r="L322" s="69"/>
    </row>
    <row r="323" spans="1:12" x14ac:dyDescent="0.2">
      <c r="A323" s="89"/>
      <c r="B323" s="8"/>
      <c r="E323" s="55"/>
      <c r="F323" s="71"/>
      <c r="G323" s="69"/>
      <c r="H323" s="69"/>
      <c r="I323" s="69"/>
      <c r="J323" s="69"/>
      <c r="K323" s="69"/>
      <c r="L323" s="69"/>
    </row>
    <row r="324" spans="1:12" x14ac:dyDescent="0.2">
      <c r="A324" s="56" t="s">
        <v>358</v>
      </c>
      <c r="B324" s="69"/>
      <c r="C324" s="14"/>
      <c r="F324" s="71"/>
      <c r="G324" s="69"/>
      <c r="H324" s="69"/>
      <c r="I324" s="69"/>
      <c r="J324" s="69"/>
      <c r="K324" s="69"/>
      <c r="L324" s="69"/>
    </row>
    <row r="325" spans="1:12" x14ac:dyDescent="0.2">
      <c r="A325" s="55"/>
      <c r="B325" s="55"/>
      <c r="G325" s="55"/>
      <c r="H325" s="55"/>
      <c r="I325" s="55"/>
      <c r="J325" s="55"/>
      <c r="K325" s="55"/>
      <c r="L325" s="55"/>
    </row>
    <row r="326" spans="1:12" x14ac:dyDescent="0.2">
      <c r="A326" s="28" t="s">
        <v>341</v>
      </c>
      <c r="B326" s="3"/>
      <c r="D326" s="28" t="s">
        <v>342</v>
      </c>
      <c r="E326" s="3"/>
      <c r="G326" s="28" t="s">
        <v>359</v>
      </c>
      <c r="H326" s="3"/>
      <c r="K326" s="28" t="s">
        <v>360</v>
      </c>
      <c r="L326" s="3"/>
    </row>
    <row r="327" spans="1:12" x14ac:dyDescent="0.2">
      <c r="B327" s="55"/>
      <c r="E327" s="55"/>
      <c r="H327" s="55"/>
      <c r="L327" s="55"/>
    </row>
    <row r="328" spans="1:12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45" x14ac:dyDescent="0.6">
      <c r="A329" s="170" t="s">
        <v>331</v>
      </c>
      <c r="B329" s="160"/>
      <c r="C329" s="160"/>
      <c r="D329" s="160"/>
      <c r="E329" s="160"/>
      <c r="F329" s="52" t="s">
        <v>332</v>
      </c>
      <c r="G329" s="53"/>
      <c r="H329" s="53"/>
      <c r="I329" s="53"/>
      <c r="J329" s="53"/>
      <c r="K329" s="169" t="s">
        <v>333</v>
      </c>
      <c r="L329" s="160"/>
    </row>
    <row r="330" spans="1:12" x14ac:dyDescent="0.2">
      <c r="A330" s="8"/>
      <c r="B330" s="8"/>
      <c r="C330" s="55"/>
      <c r="D330" s="8"/>
      <c r="E330" s="8"/>
      <c r="F330" s="55"/>
      <c r="G330" s="8"/>
      <c r="H330" s="8"/>
      <c r="I330" s="8"/>
      <c r="J330" s="8"/>
      <c r="K330" s="8"/>
      <c r="L330" s="8"/>
    </row>
    <row r="331" spans="1:12" x14ac:dyDescent="0.2">
      <c r="A331" s="56" t="s">
        <v>19</v>
      </c>
      <c r="B331" s="90">
        <f>B290+4</f>
        <v>89</v>
      </c>
      <c r="C331" s="58"/>
      <c r="D331" s="167" t="s">
        <v>334</v>
      </c>
      <c r="E331" s="168"/>
      <c r="F331" s="60">
        <f>B331</f>
        <v>89</v>
      </c>
      <c r="G331" s="61" t="s">
        <v>335</v>
      </c>
      <c r="H331" s="62" t="str">
        <f>B344</f>
        <v>C.C.Firenze B</v>
      </c>
      <c r="I331" s="167" t="s">
        <v>336</v>
      </c>
      <c r="J331" s="168"/>
      <c r="K331" s="62" t="str">
        <f>E344</f>
        <v>K.C. Arenzano</v>
      </c>
      <c r="L331" s="61" t="s">
        <v>65</v>
      </c>
    </row>
    <row r="332" spans="1:12" x14ac:dyDescent="0.2">
      <c r="A332" s="56" t="s">
        <v>337</v>
      </c>
      <c r="B332" s="91">
        <f>VLOOKUP(FLOOR(B331/4,1)*4+1,calendario,2,FALSE)</f>
        <v>0.54166666666666663</v>
      </c>
      <c r="C332" s="58"/>
      <c r="D332" s="162"/>
      <c r="E332" s="163"/>
      <c r="F332" s="58"/>
      <c r="G332" s="68"/>
      <c r="H332" s="68"/>
      <c r="I332" s="68"/>
      <c r="J332" s="68"/>
      <c r="K332" s="69"/>
      <c r="L332" s="69"/>
    </row>
    <row r="333" spans="1:12" x14ac:dyDescent="0.2">
      <c r="A333" s="56" t="s">
        <v>338</v>
      </c>
      <c r="B333" s="70">
        <f>VLOOKUP(B331,calendario,3,FALSE)</f>
        <v>1</v>
      </c>
      <c r="C333" s="58"/>
      <c r="D333" s="150"/>
      <c r="E333" s="164"/>
      <c r="F333" s="58"/>
      <c r="G333" s="68"/>
      <c r="H333" s="68"/>
      <c r="I333" s="68"/>
      <c r="J333" s="68"/>
      <c r="K333" s="69"/>
      <c r="L333" s="69"/>
    </row>
    <row r="334" spans="1:12" x14ac:dyDescent="0.2">
      <c r="A334" s="56" t="s">
        <v>36</v>
      </c>
      <c r="B334" s="70" t="str">
        <f>VLOOKUP(B344,squadre,2,FALSE)</f>
        <v>2nd Division</v>
      </c>
      <c r="C334" s="58"/>
      <c r="D334" s="150"/>
      <c r="E334" s="164"/>
      <c r="F334" s="58"/>
      <c r="G334" s="68"/>
      <c r="H334" s="68"/>
      <c r="I334" s="68"/>
      <c r="J334" s="68"/>
      <c r="K334" s="69"/>
      <c r="L334" s="69"/>
    </row>
    <row r="335" spans="1:12" x14ac:dyDescent="0.2">
      <c r="A335" s="56" t="s">
        <v>340</v>
      </c>
      <c r="B335" s="72">
        <v>42834</v>
      </c>
      <c r="C335" s="58"/>
      <c r="D335" s="150"/>
      <c r="E335" s="164"/>
      <c r="F335" s="58"/>
      <c r="G335" s="68"/>
      <c r="H335" s="68"/>
      <c r="I335" s="68"/>
      <c r="J335" s="68"/>
      <c r="K335" s="69"/>
      <c r="L335" s="69"/>
    </row>
    <row r="336" spans="1:12" x14ac:dyDescent="0.2">
      <c r="A336" s="73"/>
      <c r="B336" s="74"/>
      <c r="C336" s="58"/>
      <c r="D336" s="150"/>
      <c r="E336" s="164"/>
      <c r="F336" s="58"/>
      <c r="G336" s="69"/>
      <c r="H336" s="69"/>
      <c r="I336" s="69"/>
      <c r="J336" s="69"/>
      <c r="K336" s="69"/>
      <c r="L336" s="69"/>
    </row>
    <row r="337" spans="1:12" x14ac:dyDescent="0.2">
      <c r="A337" s="56" t="s">
        <v>341</v>
      </c>
      <c r="B337" s="75" t="str">
        <f>VLOOKUP(B331,calendario,9,FALSE)</f>
        <v>C. EUR</v>
      </c>
      <c r="C337" s="58"/>
      <c r="D337" s="150"/>
      <c r="E337" s="164"/>
      <c r="F337" s="58"/>
      <c r="G337" s="69"/>
      <c r="H337" s="69"/>
      <c r="I337" s="69"/>
      <c r="J337" s="69"/>
      <c r="K337" s="69"/>
      <c r="L337" s="69"/>
    </row>
    <row r="338" spans="1:12" x14ac:dyDescent="0.2">
      <c r="A338" s="56" t="s">
        <v>342</v>
      </c>
      <c r="B338" s="74"/>
      <c r="C338" s="58"/>
      <c r="D338" s="150"/>
      <c r="E338" s="164"/>
      <c r="F338" s="58"/>
      <c r="G338" s="69"/>
      <c r="H338" s="69"/>
      <c r="I338" s="69"/>
      <c r="J338" s="69"/>
      <c r="K338" s="69"/>
      <c r="L338" s="69"/>
    </row>
    <row r="339" spans="1:12" x14ac:dyDescent="0.2">
      <c r="A339" s="73"/>
      <c r="B339" s="74"/>
      <c r="C339" s="58"/>
      <c r="D339" s="150"/>
      <c r="E339" s="164"/>
      <c r="F339" s="58"/>
      <c r="G339" s="69"/>
      <c r="H339" s="69"/>
      <c r="I339" s="69"/>
      <c r="J339" s="69"/>
      <c r="K339" s="69"/>
      <c r="L339" s="69"/>
    </row>
    <row r="340" spans="1:12" x14ac:dyDescent="0.2">
      <c r="A340" s="56" t="s">
        <v>343</v>
      </c>
      <c r="B340" s="74"/>
      <c r="C340" s="58"/>
      <c r="D340" s="150"/>
      <c r="E340" s="164"/>
      <c r="F340" s="58"/>
      <c r="G340" s="69"/>
      <c r="H340" s="69"/>
      <c r="I340" s="69"/>
      <c r="J340" s="69"/>
      <c r="K340" s="69"/>
      <c r="L340" s="69"/>
    </row>
    <row r="341" spans="1:12" x14ac:dyDescent="0.2">
      <c r="A341" s="56" t="s">
        <v>344</v>
      </c>
      <c r="B341" s="74"/>
      <c r="C341" s="58"/>
      <c r="D341" s="150"/>
      <c r="E341" s="164"/>
      <c r="F341" s="58"/>
      <c r="G341" s="69"/>
      <c r="H341" s="69"/>
      <c r="I341" s="69"/>
      <c r="J341" s="69"/>
      <c r="K341" s="69"/>
      <c r="L341" s="69"/>
    </row>
    <row r="342" spans="1:12" x14ac:dyDescent="0.2">
      <c r="A342" s="56" t="s">
        <v>345</v>
      </c>
      <c r="B342" s="74"/>
      <c r="C342" s="58"/>
      <c r="D342" s="165"/>
      <c r="E342" s="166"/>
      <c r="F342" s="58"/>
      <c r="G342" s="69"/>
      <c r="H342" s="69"/>
      <c r="I342" s="69"/>
      <c r="J342" s="69"/>
      <c r="K342" s="69"/>
      <c r="L342" s="69"/>
    </row>
    <row r="343" spans="1:12" x14ac:dyDescent="0.2">
      <c r="A343" s="55"/>
      <c r="B343" s="55"/>
      <c r="D343" s="55"/>
      <c r="E343" s="55"/>
      <c r="F343" s="71"/>
      <c r="G343" s="69"/>
      <c r="H343" s="69"/>
      <c r="I343" s="69"/>
      <c r="J343" s="69"/>
      <c r="K343" s="69"/>
      <c r="L343" s="69"/>
    </row>
    <row r="344" spans="1:12" x14ac:dyDescent="0.2">
      <c r="A344" s="77" t="s">
        <v>346</v>
      </c>
      <c r="B344" s="78" t="str">
        <f>VLOOKUP(B331,calendario,5,FALSE)</f>
        <v>C.C.Firenze B</v>
      </c>
      <c r="C344" s="79"/>
      <c r="D344" s="77" t="s">
        <v>347</v>
      </c>
      <c r="E344" s="78" t="str">
        <f>VLOOKUP(B331,calendario,6,FALSE)</f>
        <v>K.C. Arenzano</v>
      </c>
      <c r="F344" s="6"/>
      <c r="G344" s="69"/>
      <c r="H344" s="69"/>
      <c r="I344" s="69"/>
      <c r="J344" s="69"/>
      <c r="K344" s="69"/>
      <c r="L344" s="69"/>
    </row>
    <row r="345" spans="1:12" x14ac:dyDescent="0.2">
      <c r="A345" s="56" t="s">
        <v>348</v>
      </c>
      <c r="B345" s="56" t="s">
        <v>349</v>
      </c>
      <c r="C345" s="73"/>
      <c r="D345" s="56" t="s">
        <v>348</v>
      </c>
      <c r="E345" s="56" t="s">
        <v>349</v>
      </c>
      <c r="F345" s="80"/>
      <c r="G345" s="69"/>
      <c r="H345" s="69"/>
      <c r="I345" s="69"/>
      <c r="J345" s="69"/>
      <c r="K345" s="69"/>
      <c r="L345" s="69"/>
    </row>
    <row r="346" spans="1:12" x14ac:dyDescent="0.2">
      <c r="A346" s="81">
        <f>VLOOKUP(B344,squadre,3,FALSE)</f>
        <v>1</v>
      </c>
      <c r="B346" s="70" t="str">
        <f>VLOOKUP(B344,squadre,4,FALSE)</f>
        <v>Filippo Galantini</v>
      </c>
      <c r="C346" s="69"/>
      <c r="D346" s="81">
        <f>VLOOKUP(E344,squadre,3,FALSE)</f>
        <v>1</v>
      </c>
      <c r="E346" s="70" t="str">
        <f>VLOOKUP(E344,squadre,4,FALSE)</f>
        <v>Damonte Stefano</v>
      </c>
      <c r="F346" s="58"/>
      <c r="G346" s="69"/>
      <c r="H346" s="69"/>
      <c r="I346" s="69"/>
      <c r="J346" s="69"/>
      <c r="K346" s="69"/>
      <c r="L346" s="69"/>
    </row>
    <row r="347" spans="1:12" x14ac:dyDescent="0.2">
      <c r="A347" s="81">
        <f>VLOOKUP(B344,squadre,5,FALSE)</f>
        <v>2</v>
      </c>
      <c r="B347" s="70" t="str">
        <f>VLOOKUP(B344,squadre,6,FALSE)</f>
        <v>Teotini</v>
      </c>
      <c r="C347" s="69"/>
      <c r="D347" s="81">
        <f>VLOOKUP(E344,squadre,5,FALSE)</f>
        <v>4</v>
      </c>
      <c r="E347" s="70" t="str">
        <f>VLOOKUP(E344,squadre,6,FALSE)</f>
        <v>Bertola</v>
      </c>
      <c r="F347" s="58"/>
      <c r="G347" s="69"/>
      <c r="H347" s="69"/>
      <c r="I347" s="69"/>
      <c r="J347" s="69"/>
      <c r="K347" s="69"/>
      <c r="L347" s="69"/>
    </row>
    <row r="348" spans="1:12" x14ac:dyDescent="0.2">
      <c r="A348" s="81">
        <f>VLOOKUP(B344,squadre,7,FALSE)</f>
        <v>3</v>
      </c>
      <c r="B348" s="70" t="str">
        <f>VLOOKUP(B344,squadre,8,FALSE)</f>
        <v>Di Maggio</v>
      </c>
      <c r="C348" s="69"/>
      <c r="D348" s="81">
        <f>VLOOKUP(E344,squadre,7,FALSE)</f>
        <v>8</v>
      </c>
      <c r="E348" s="70" t="str">
        <f>VLOOKUP(E344,squadre,8,FALSE)</f>
        <v>Merello</v>
      </c>
      <c r="F348" s="58"/>
      <c r="G348" s="69"/>
      <c r="H348" s="69"/>
      <c r="I348" s="69"/>
      <c r="J348" s="69"/>
      <c r="K348" s="69"/>
      <c r="L348" s="69"/>
    </row>
    <row r="349" spans="1:12" x14ac:dyDescent="0.2">
      <c r="A349" s="81">
        <f>VLOOKUP(B344,squadre,9,FALSE)</f>
        <v>4</v>
      </c>
      <c r="B349" s="70" t="str">
        <f>VLOOKUP(B344,squadre,10,FALSE)</f>
        <v>Dell'Omo</v>
      </c>
      <c r="C349" s="69"/>
      <c r="D349" s="81">
        <f>VLOOKUP(E344,squadre,9,FALSE)</f>
        <v>9</v>
      </c>
      <c r="E349" s="70" t="str">
        <f>VLOOKUP(E344,squadre,10,FALSE)</f>
        <v>Lugaresi</v>
      </c>
      <c r="F349" s="58"/>
      <c r="G349" s="69"/>
      <c r="H349" s="69"/>
      <c r="I349" s="69"/>
      <c r="J349" s="69"/>
      <c r="K349" s="69"/>
      <c r="L349" s="69"/>
    </row>
    <row r="350" spans="1:12" x14ac:dyDescent="0.2">
      <c r="A350" s="81">
        <f>VLOOKUP(B344,squadre,11,FALSE)</f>
        <v>5</v>
      </c>
      <c r="B350" s="70" t="str">
        <f>VLOOKUP(B344,squadre,12,FALSE)</f>
        <v>Toccafondi</v>
      </c>
      <c r="C350" s="69"/>
      <c r="D350" s="81">
        <f>VLOOKUP(E344,squadre,11,FALSE)</f>
        <v>7</v>
      </c>
      <c r="E350" s="70" t="str">
        <f>VLOOKUP(E344,squadre,12,FALSE)</f>
        <v>Matteucci</v>
      </c>
      <c r="F350" s="58"/>
      <c r="G350" s="69"/>
      <c r="H350" s="69"/>
      <c r="I350" s="69"/>
      <c r="J350" s="69"/>
      <c r="K350" s="69"/>
      <c r="L350" s="69"/>
    </row>
    <row r="351" spans="1:12" x14ac:dyDescent="0.2">
      <c r="A351" s="81">
        <f>VLOOKUP(B344,squadre,13,FALSE)</f>
        <v>7</v>
      </c>
      <c r="B351" s="70" t="str">
        <f>VLOOKUP(B344,squadre,14,FALSE)</f>
        <v>Bini</v>
      </c>
      <c r="C351" s="69"/>
      <c r="D351" s="81">
        <f>VLOOKUP(E344,squadre,13,FALSE)</f>
        <v>0</v>
      </c>
      <c r="E351" s="70">
        <f>VLOOKUP(E344,squadre,14,FALSE)</f>
        <v>0</v>
      </c>
      <c r="F351" s="58"/>
      <c r="G351" s="69"/>
      <c r="H351" s="69"/>
      <c r="I351" s="69"/>
      <c r="J351" s="69"/>
      <c r="K351" s="69"/>
      <c r="L351" s="69"/>
    </row>
    <row r="352" spans="1:12" x14ac:dyDescent="0.2">
      <c r="A352" s="81">
        <f>VLOOKUP(B344,squadre,15,FALSE)</f>
        <v>8</v>
      </c>
      <c r="B352" s="70" t="str">
        <f>VLOOKUP(B344,squadre,16,FALSE)</f>
        <v>Cappelli</v>
      </c>
      <c r="C352" s="69"/>
      <c r="D352" s="81">
        <f>VLOOKUP(E344,squadre,15,FALSE)</f>
        <v>0</v>
      </c>
      <c r="E352" s="70">
        <f>VLOOKUP(E344,squadre,16,FALSE)</f>
        <v>0</v>
      </c>
      <c r="F352" s="58"/>
      <c r="G352" s="69"/>
      <c r="H352" s="69"/>
      <c r="I352" s="69"/>
      <c r="J352" s="69"/>
      <c r="K352" s="69"/>
      <c r="L352" s="69"/>
    </row>
    <row r="353" spans="1:12" x14ac:dyDescent="0.2">
      <c r="A353" s="81">
        <f>VLOOKUP(B344,squadre,17,FALSE)</f>
        <v>9</v>
      </c>
      <c r="B353" s="70" t="str">
        <f>VLOOKUP(B344,squadre,18,FALSE)</f>
        <v>Lapini</v>
      </c>
      <c r="C353" s="69"/>
      <c r="D353" s="81">
        <f>VLOOKUP(E344,squadre,17,FALSE)</f>
        <v>0</v>
      </c>
      <c r="E353" s="70">
        <f>VLOOKUP(E344,squadre,18,FALSE)</f>
        <v>0</v>
      </c>
      <c r="F353" s="58"/>
      <c r="G353" s="69"/>
      <c r="H353" s="69"/>
      <c r="I353" s="69"/>
      <c r="J353" s="69"/>
      <c r="K353" s="69"/>
      <c r="L353" s="69"/>
    </row>
    <row r="354" spans="1:12" x14ac:dyDescent="0.2">
      <c r="A354" s="81">
        <f>VLOOKUP(B344,squadre,19,FALSE)</f>
        <v>0</v>
      </c>
      <c r="B354" s="70">
        <f>VLOOKUP(B344,squadre,20,FALSE)</f>
        <v>0</v>
      </c>
      <c r="C354" s="69"/>
      <c r="D354" s="81">
        <f>VLOOKUP(E344,squadre,19,FALSE)</f>
        <v>0</v>
      </c>
      <c r="E354" s="70">
        <f>VLOOKUP(E344,squadre,20,FALSE)</f>
        <v>0</v>
      </c>
      <c r="F354" s="58"/>
      <c r="G354" s="69"/>
      <c r="H354" s="69"/>
      <c r="I354" s="69"/>
      <c r="J354" s="69"/>
      <c r="K354" s="69"/>
      <c r="L354" s="69"/>
    </row>
    <row r="355" spans="1:12" x14ac:dyDescent="0.2">
      <c r="A355" s="81">
        <f>VLOOKUP(B344,squadre,21,FALSE)</f>
        <v>0</v>
      </c>
      <c r="B355" s="70">
        <f>VLOOKUP(B344,squadre,22,FALSE)</f>
        <v>0</v>
      </c>
      <c r="C355" s="69"/>
      <c r="D355" s="81">
        <f>VLOOKUP(E344,squadre,21,FALSE)</f>
        <v>0</v>
      </c>
      <c r="E355" s="70">
        <f>VLOOKUP(E344,squadre,22,FALSE)</f>
        <v>0</v>
      </c>
      <c r="F355" s="58"/>
      <c r="G355" s="69"/>
      <c r="H355" s="69"/>
      <c r="I355" s="69"/>
      <c r="J355" s="69"/>
      <c r="K355" s="69"/>
      <c r="L355" s="69"/>
    </row>
    <row r="356" spans="1:12" x14ac:dyDescent="0.2">
      <c r="A356" s="83"/>
      <c r="B356" s="74"/>
      <c r="C356" s="69"/>
      <c r="D356" s="83"/>
      <c r="E356" s="74"/>
      <c r="F356" s="58"/>
      <c r="G356" s="69"/>
      <c r="H356" s="69"/>
      <c r="I356" s="69"/>
      <c r="J356" s="69"/>
      <c r="K356" s="69"/>
      <c r="L356" s="69"/>
    </row>
    <row r="357" spans="1:12" x14ac:dyDescent="0.2">
      <c r="A357" s="55"/>
      <c r="B357" s="55"/>
      <c r="C357" s="55"/>
      <c r="D357" s="55"/>
      <c r="E357" s="55"/>
      <c r="F357" s="71"/>
      <c r="G357" s="69"/>
      <c r="H357" s="69"/>
      <c r="I357" s="69"/>
      <c r="J357" s="69"/>
      <c r="K357" s="69"/>
      <c r="L357" s="69"/>
    </row>
    <row r="358" spans="1:12" x14ac:dyDescent="0.2">
      <c r="A358" s="77" t="s">
        <v>352</v>
      </c>
      <c r="B358" s="78" t="str">
        <f>B344</f>
        <v>C.C.Firenze B</v>
      </c>
      <c r="C358" s="84"/>
      <c r="D358" s="84"/>
      <c r="E358" s="78" t="str">
        <f>E344</f>
        <v>K.C. Arenzano</v>
      </c>
      <c r="F358" s="71"/>
      <c r="G358" s="69"/>
      <c r="H358" s="69"/>
      <c r="I358" s="69"/>
      <c r="J358" s="69"/>
      <c r="K358" s="69"/>
      <c r="L358" s="69"/>
    </row>
    <row r="359" spans="1:12" x14ac:dyDescent="0.2">
      <c r="A359" s="56" t="s">
        <v>353</v>
      </c>
      <c r="B359" s="68"/>
      <c r="C359" s="14"/>
      <c r="D359" s="71"/>
      <c r="E359" s="68"/>
      <c r="F359" s="58"/>
      <c r="G359" s="69"/>
      <c r="H359" s="69"/>
      <c r="I359" s="69"/>
      <c r="J359" s="69"/>
      <c r="K359" s="69"/>
      <c r="L359" s="69"/>
    </row>
    <row r="360" spans="1:12" x14ac:dyDescent="0.2">
      <c r="A360" s="56" t="s">
        <v>354</v>
      </c>
      <c r="B360" s="69"/>
      <c r="C360" s="14"/>
      <c r="D360" s="71"/>
      <c r="E360" s="69"/>
      <c r="F360" s="58"/>
      <c r="G360" s="69"/>
      <c r="H360" s="69"/>
      <c r="I360" s="69"/>
      <c r="J360" s="69"/>
      <c r="K360" s="69"/>
      <c r="L360" s="69"/>
    </row>
    <row r="361" spans="1:12" x14ac:dyDescent="0.2">
      <c r="A361" s="56" t="s">
        <v>355</v>
      </c>
      <c r="B361" s="69"/>
      <c r="C361" s="14"/>
      <c r="D361" s="71"/>
      <c r="E361" s="69"/>
      <c r="F361" s="58"/>
      <c r="G361" s="69"/>
      <c r="H361" s="69"/>
      <c r="I361" s="69"/>
      <c r="J361" s="69"/>
      <c r="K361" s="69"/>
      <c r="L361" s="69"/>
    </row>
    <row r="362" spans="1:12" x14ac:dyDescent="0.2">
      <c r="A362" s="56" t="s">
        <v>356</v>
      </c>
      <c r="B362" s="69"/>
      <c r="C362" s="14"/>
      <c r="D362" s="71"/>
      <c r="E362" s="69"/>
      <c r="F362" s="58"/>
      <c r="G362" s="69"/>
      <c r="H362" s="69"/>
      <c r="I362" s="69"/>
      <c r="J362" s="69"/>
      <c r="K362" s="69"/>
      <c r="L362" s="69"/>
    </row>
    <row r="363" spans="1:12" ht="15.75" x14ac:dyDescent="0.25">
      <c r="A363" s="85" t="s">
        <v>357</v>
      </c>
      <c r="B363" s="86">
        <v>4</v>
      </c>
      <c r="C363" s="87"/>
      <c r="D363" s="88"/>
      <c r="E363" s="86">
        <v>1</v>
      </c>
      <c r="F363" s="58"/>
      <c r="G363" s="69"/>
      <c r="H363" s="69"/>
      <c r="I363" s="69"/>
      <c r="J363" s="69"/>
      <c r="K363" s="69"/>
      <c r="L363" s="69"/>
    </row>
    <row r="364" spans="1:12" x14ac:dyDescent="0.2">
      <c r="A364" s="89"/>
      <c r="B364" s="8"/>
      <c r="E364" s="55"/>
      <c r="F364" s="71"/>
      <c r="G364" s="69"/>
      <c r="H364" s="69"/>
      <c r="I364" s="69"/>
      <c r="J364" s="69"/>
      <c r="K364" s="69"/>
      <c r="L364" s="69"/>
    </row>
    <row r="365" spans="1:12" x14ac:dyDescent="0.2">
      <c r="A365" s="56" t="s">
        <v>358</v>
      </c>
      <c r="B365" s="69"/>
      <c r="C365" s="14"/>
      <c r="F365" s="71"/>
      <c r="G365" s="69"/>
      <c r="H365" s="69"/>
      <c r="I365" s="69"/>
      <c r="J365" s="69"/>
      <c r="K365" s="69"/>
      <c r="L365" s="69"/>
    </row>
    <row r="366" spans="1:12" x14ac:dyDescent="0.2">
      <c r="A366" s="55"/>
      <c r="B366" s="55"/>
      <c r="G366" s="55"/>
      <c r="H366" s="55"/>
      <c r="I366" s="55"/>
      <c r="J366" s="55"/>
      <c r="K366" s="55"/>
      <c r="L366" s="55"/>
    </row>
    <row r="367" spans="1:12" x14ac:dyDescent="0.2">
      <c r="A367" s="28" t="s">
        <v>341</v>
      </c>
      <c r="B367" s="3"/>
      <c r="D367" s="28" t="s">
        <v>342</v>
      </c>
      <c r="E367" s="3"/>
      <c r="G367" s="28" t="s">
        <v>359</v>
      </c>
      <c r="H367" s="3"/>
      <c r="K367" s="28" t="s">
        <v>360</v>
      </c>
      <c r="L367" s="3"/>
    </row>
    <row r="368" spans="1:12" x14ac:dyDescent="0.2">
      <c r="B368" s="55"/>
      <c r="E368" s="55"/>
      <c r="H368" s="55"/>
      <c r="L368" s="55"/>
    </row>
    <row r="369" spans="1:12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45" x14ac:dyDescent="0.6">
      <c r="A370" s="170" t="s">
        <v>331</v>
      </c>
      <c r="B370" s="160"/>
      <c r="C370" s="160"/>
      <c r="D370" s="160"/>
      <c r="E370" s="160"/>
      <c r="F370" s="52" t="s">
        <v>332</v>
      </c>
      <c r="G370" s="53"/>
      <c r="H370" s="53"/>
      <c r="I370" s="53"/>
      <c r="J370" s="53"/>
      <c r="K370" s="169" t="s">
        <v>333</v>
      </c>
      <c r="L370" s="160"/>
    </row>
    <row r="371" spans="1:12" x14ac:dyDescent="0.2">
      <c r="A371" s="8"/>
      <c r="B371" s="8"/>
      <c r="C371" s="55"/>
      <c r="D371" s="8"/>
      <c r="E371" s="8"/>
      <c r="F371" s="55"/>
      <c r="G371" s="8"/>
      <c r="H371" s="8"/>
      <c r="I371" s="8"/>
      <c r="J371" s="8"/>
      <c r="K371" s="8"/>
      <c r="L371" s="8"/>
    </row>
    <row r="372" spans="1:12" x14ac:dyDescent="0.2">
      <c r="A372" s="56" t="s">
        <v>19</v>
      </c>
      <c r="B372" s="90">
        <f>B331+4</f>
        <v>93</v>
      </c>
      <c r="C372" s="58"/>
      <c r="D372" s="167" t="s">
        <v>334</v>
      </c>
      <c r="E372" s="168"/>
      <c r="F372" s="60">
        <f>B372</f>
        <v>93</v>
      </c>
      <c r="G372" s="61" t="s">
        <v>335</v>
      </c>
      <c r="H372" s="62" t="str">
        <f>B385</f>
        <v>C.C.Firenze A</v>
      </c>
      <c r="I372" s="167" t="s">
        <v>336</v>
      </c>
      <c r="J372" s="168"/>
      <c r="K372" s="62" t="str">
        <f>E385</f>
        <v>G.C. Polesine</v>
      </c>
      <c r="L372" s="61" t="s">
        <v>65</v>
      </c>
    </row>
    <row r="373" spans="1:12" x14ac:dyDescent="0.2">
      <c r="A373" s="56" t="s">
        <v>337</v>
      </c>
      <c r="B373" s="91">
        <f>VLOOKUP(FLOOR(B372/4,1)*4+1,calendario,2,FALSE)</f>
        <v>0.5625</v>
      </c>
      <c r="C373" s="58"/>
      <c r="D373" s="162"/>
      <c r="E373" s="163"/>
      <c r="F373" s="58"/>
      <c r="G373" s="68"/>
      <c r="H373" s="68"/>
      <c r="I373" s="68"/>
      <c r="J373" s="68"/>
      <c r="K373" s="69"/>
      <c r="L373" s="69"/>
    </row>
    <row r="374" spans="1:12" x14ac:dyDescent="0.2">
      <c r="A374" s="56" t="s">
        <v>338</v>
      </c>
      <c r="B374" s="70">
        <f>VLOOKUP(B372,calendario,3,FALSE)</f>
        <v>1</v>
      </c>
      <c r="C374" s="58"/>
      <c r="D374" s="150"/>
      <c r="E374" s="164"/>
      <c r="F374" s="58"/>
      <c r="G374" s="68"/>
      <c r="H374" s="68"/>
      <c r="I374" s="68"/>
      <c r="J374" s="68"/>
      <c r="K374" s="69"/>
      <c r="L374" s="69"/>
    </row>
    <row r="375" spans="1:12" x14ac:dyDescent="0.2">
      <c r="A375" s="56" t="s">
        <v>36</v>
      </c>
      <c r="B375" s="70" t="str">
        <f>VLOOKUP(B385,squadre,2,FALSE)</f>
        <v>1st Division</v>
      </c>
      <c r="C375" s="58"/>
      <c r="D375" s="150"/>
      <c r="E375" s="164"/>
      <c r="F375" s="58"/>
      <c r="G375" s="68"/>
      <c r="H375" s="68"/>
      <c r="I375" s="68"/>
      <c r="J375" s="68"/>
      <c r="K375" s="69"/>
      <c r="L375" s="69"/>
    </row>
    <row r="376" spans="1:12" x14ac:dyDescent="0.2">
      <c r="A376" s="56" t="s">
        <v>340</v>
      </c>
      <c r="B376" s="72">
        <v>42834</v>
      </c>
      <c r="C376" s="58"/>
      <c r="D376" s="150"/>
      <c r="E376" s="164"/>
      <c r="F376" s="58"/>
      <c r="G376" s="68"/>
      <c r="H376" s="68"/>
      <c r="I376" s="68"/>
      <c r="J376" s="68"/>
      <c r="K376" s="69"/>
      <c r="L376" s="69"/>
    </row>
    <row r="377" spans="1:12" x14ac:dyDescent="0.2">
      <c r="A377" s="73"/>
      <c r="B377" s="74"/>
      <c r="C377" s="58"/>
      <c r="D377" s="150"/>
      <c r="E377" s="164"/>
      <c r="F377" s="58"/>
      <c r="G377" s="69"/>
      <c r="H377" s="69"/>
      <c r="I377" s="69"/>
      <c r="J377" s="69"/>
      <c r="K377" s="69"/>
      <c r="L377" s="69"/>
    </row>
    <row r="378" spans="1:12" x14ac:dyDescent="0.2">
      <c r="A378" s="56" t="s">
        <v>341</v>
      </c>
      <c r="B378" s="75" t="str">
        <f>VLOOKUP(B372,calendario,9,FALSE)</f>
        <v>Can. Mutina</v>
      </c>
      <c r="C378" s="58"/>
      <c r="D378" s="150"/>
      <c r="E378" s="164"/>
      <c r="F378" s="58"/>
      <c r="G378" s="69"/>
      <c r="H378" s="69"/>
      <c r="I378" s="69"/>
      <c r="J378" s="69"/>
      <c r="K378" s="69"/>
      <c r="L378" s="69"/>
    </row>
    <row r="379" spans="1:12" x14ac:dyDescent="0.2">
      <c r="A379" s="56" t="s">
        <v>342</v>
      </c>
      <c r="B379" s="74"/>
      <c r="C379" s="58"/>
      <c r="D379" s="150"/>
      <c r="E379" s="164"/>
      <c r="F379" s="58"/>
      <c r="G379" s="69"/>
      <c r="H379" s="69"/>
      <c r="I379" s="69"/>
      <c r="J379" s="69"/>
      <c r="K379" s="69"/>
      <c r="L379" s="69"/>
    </row>
    <row r="380" spans="1:12" x14ac:dyDescent="0.2">
      <c r="A380" s="73"/>
      <c r="B380" s="74"/>
      <c r="C380" s="58"/>
      <c r="D380" s="150"/>
      <c r="E380" s="164"/>
      <c r="F380" s="58"/>
      <c r="G380" s="69"/>
      <c r="H380" s="69"/>
      <c r="I380" s="69"/>
      <c r="J380" s="69"/>
      <c r="K380" s="69"/>
      <c r="L380" s="69"/>
    </row>
    <row r="381" spans="1:12" x14ac:dyDescent="0.2">
      <c r="A381" s="56" t="s">
        <v>343</v>
      </c>
      <c r="B381" s="74"/>
      <c r="C381" s="58"/>
      <c r="D381" s="150"/>
      <c r="E381" s="164"/>
      <c r="F381" s="58"/>
      <c r="G381" s="69"/>
      <c r="H381" s="69"/>
      <c r="I381" s="69"/>
      <c r="J381" s="69"/>
      <c r="K381" s="69"/>
      <c r="L381" s="69"/>
    </row>
    <row r="382" spans="1:12" x14ac:dyDescent="0.2">
      <c r="A382" s="56" t="s">
        <v>344</v>
      </c>
      <c r="B382" s="74"/>
      <c r="C382" s="58"/>
      <c r="D382" s="150"/>
      <c r="E382" s="164"/>
      <c r="F382" s="58"/>
      <c r="G382" s="69"/>
      <c r="H382" s="69"/>
      <c r="I382" s="69"/>
      <c r="J382" s="69"/>
      <c r="K382" s="69"/>
      <c r="L382" s="69"/>
    </row>
    <row r="383" spans="1:12" x14ac:dyDescent="0.2">
      <c r="A383" s="56" t="s">
        <v>345</v>
      </c>
      <c r="B383" s="74"/>
      <c r="C383" s="58"/>
      <c r="D383" s="165"/>
      <c r="E383" s="166"/>
      <c r="F383" s="58"/>
      <c r="G383" s="69"/>
      <c r="H383" s="69"/>
      <c r="I383" s="69"/>
      <c r="J383" s="69"/>
      <c r="K383" s="69"/>
      <c r="L383" s="69"/>
    </row>
    <row r="384" spans="1:12" x14ac:dyDescent="0.2">
      <c r="A384" s="55"/>
      <c r="B384" s="55"/>
      <c r="D384" s="55"/>
      <c r="E384" s="55"/>
      <c r="F384" s="71"/>
      <c r="G384" s="69"/>
      <c r="H384" s="69"/>
      <c r="I384" s="69"/>
      <c r="J384" s="69"/>
      <c r="K384" s="69"/>
      <c r="L384" s="69"/>
    </row>
    <row r="385" spans="1:12" x14ac:dyDescent="0.2">
      <c r="A385" s="77" t="s">
        <v>346</v>
      </c>
      <c r="B385" s="78" t="str">
        <f>VLOOKUP(B372,calendario,5,FALSE)</f>
        <v>C.C.Firenze A</v>
      </c>
      <c r="C385" s="79"/>
      <c r="D385" s="77" t="s">
        <v>347</v>
      </c>
      <c r="E385" s="78" t="str">
        <f>VLOOKUP(B372,calendario,6,FALSE)</f>
        <v>G.C. Polesine</v>
      </c>
      <c r="F385" s="6"/>
      <c r="G385" s="69"/>
      <c r="H385" s="69"/>
      <c r="I385" s="69"/>
      <c r="J385" s="69"/>
      <c r="K385" s="69"/>
      <c r="L385" s="69"/>
    </row>
    <row r="386" spans="1:12" x14ac:dyDescent="0.2">
      <c r="A386" s="56" t="s">
        <v>348</v>
      </c>
      <c r="B386" s="56" t="s">
        <v>349</v>
      </c>
      <c r="C386" s="73"/>
      <c r="D386" s="56" t="s">
        <v>348</v>
      </c>
      <c r="E386" s="56" t="s">
        <v>349</v>
      </c>
      <c r="F386" s="80"/>
      <c r="G386" s="69"/>
      <c r="H386" s="69"/>
      <c r="I386" s="69"/>
      <c r="J386" s="69"/>
      <c r="K386" s="69"/>
      <c r="L386" s="69"/>
    </row>
    <row r="387" spans="1:12" x14ac:dyDescent="0.2">
      <c r="A387" s="81">
        <f>VLOOKUP(B385,squadre,3,FALSE)</f>
        <v>1</v>
      </c>
      <c r="B387" s="70" t="str">
        <f>VLOOKUP(B385,squadre,4,FALSE)</f>
        <v>Pinzauti</v>
      </c>
      <c r="C387" s="69"/>
      <c r="D387" s="81">
        <f>VLOOKUP(E385,squadre,3,FALSE)</f>
        <v>15</v>
      </c>
      <c r="E387" s="70" t="str">
        <f>VLOOKUP(E385,squadre,4,FALSE)</f>
        <v>Davide Pezzuolo</v>
      </c>
      <c r="F387" s="58"/>
      <c r="G387" s="69"/>
      <c r="H387" s="69"/>
      <c r="I387" s="69"/>
      <c r="J387" s="69"/>
      <c r="K387" s="69"/>
      <c r="L387" s="69"/>
    </row>
    <row r="388" spans="1:12" x14ac:dyDescent="0.2">
      <c r="A388" s="81">
        <f>VLOOKUP(B385,squadre,5,FALSE)</f>
        <v>2</v>
      </c>
      <c r="B388" s="70" t="str">
        <f>VLOOKUP(B385,squadre,6,FALSE)</f>
        <v>Menichetti</v>
      </c>
      <c r="C388" s="69"/>
      <c r="D388" s="81">
        <f>VLOOKUP(E385,squadre,5,FALSE)</f>
        <v>10</v>
      </c>
      <c r="E388" s="70" t="str">
        <f>VLOOKUP(E385,squadre,6,FALSE)</f>
        <v>Roberto Gabrieli</v>
      </c>
      <c r="F388" s="58"/>
      <c r="G388" s="69"/>
      <c r="H388" s="69"/>
      <c r="I388" s="69"/>
      <c r="J388" s="69"/>
      <c r="K388" s="69"/>
      <c r="L388" s="69"/>
    </row>
    <row r="389" spans="1:12" x14ac:dyDescent="0.2">
      <c r="A389" s="81">
        <f>VLOOKUP(B385,squadre,7,FALSE)</f>
        <v>3</v>
      </c>
      <c r="B389" s="70" t="str">
        <f>VLOOKUP(B385,squadre,8,FALSE)</f>
        <v>Galli</v>
      </c>
      <c r="C389" s="69"/>
      <c r="D389" s="81">
        <f>VLOOKUP(E385,squadre,7,FALSE)</f>
        <v>9</v>
      </c>
      <c r="E389" s="70" t="str">
        <f>VLOOKUP(E385,squadre,8,FALSE)</f>
        <v>Alberto Moro</v>
      </c>
      <c r="F389" s="58"/>
      <c r="G389" s="69"/>
      <c r="H389" s="69"/>
      <c r="I389" s="69"/>
      <c r="J389" s="69"/>
      <c r="K389" s="69"/>
      <c r="L389" s="69"/>
    </row>
    <row r="390" spans="1:12" x14ac:dyDescent="0.2">
      <c r="A390" s="81">
        <f>VLOOKUP(B385,squadre,9,FALSE)</f>
        <v>5</v>
      </c>
      <c r="B390" s="70" t="str">
        <f>VLOOKUP(B385,squadre,10,FALSE)</f>
        <v>Spighi</v>
      </c>
      <c r="C390" s="69"/>
      <c r="D390" s="81">
        <f>VLOOKUP(E385,squadre,9,FALSE)</f>
        <v>8</v>
      </c>
      <c r="E390" s="70" t="str">
        <f>VLOOKUP(E385,squadre,10,FALSE)</f>
        <v>Riccardo Barison</v>
      </c>
      <c r="F390" s="58"/>
      <c r="G390" s="69"/>
      <c r="H390" s="69"/>
      <c r="I390" s="69"/>
      <c r="J390" s="69"/>
      <c r="K390" s="69"/>
      <c r="L390" s="69"/>
    </row>
    <row r="391" spans="1:12" x14ac:dyDescent="0.2">
      <c r="A391" s="81">
        <f>VLOOKUP(B385,squadre,11,FALSE)</f>
        <v>7</v>
      </c>
      <c r="B391" s="70" t="str">
        <f>VLOOKUP(B385,squadre,12,FALSE)</f>
        <v>Bellini</v>
      </c>
      <c r="C391" s="69"/>
      <c r="D391" s="81">
        <f>VLOOKUP(E385,squadre,11,FALSE)</f>
        <v>7</v>
      </c>
      <c r="E391" s="70" t="str">
        <f>VLOOKUP(E385,squadre,12,FALSE)</f>
        <v>Leo Previati</v>
      </c>
      <c r="F391" s="58"/>
      <c r="G391" s="69"/>
      <c r="H391" s="69"/>
      <c r="I391" s="69"/>
      <c r="J391" s="69"/>
      <c r="K391" s="69"/>
      <c r="L391" s="69"/>
    </row>
    <row r="392" spans="1:12" x14ac:dyDescent="0.2">
      <c r="A392" s="81">
        <f>VLOOKUP(B385,squadre,13,FALSE)</f>
        <v>8</v>
      </c>
      <c r="B392" s="70" t="str">
        <f>VLOOKUP(B385,squadre,14,FALSE)</f>
        <v>Chiti</v>
      </c>
      <c r="C392" s="69"/>
      <c r="D392" s="81">
        <f>VLOOKUP(E385,squadre,13,FALSE)</f>
        <v>6</v>
      </c>
      <c r="E392" s="70" t="str">
        <f>VLOOKUP(E385,squadre,14,FALSE)</f>
        <v>Marco Ferrari</v>
      </c>
      <c r="F392" s="58"/>
      <c r="G392" s="69"/>
      <c r="H392" s="69"/>
      <c r="I392" s="69"/>
      <c r="J392" s="69"/>
      <c r="K392" s="69"/>
      <c r="L392" s="69"/>
    </row>
    <row r="393" spans="1:12" x14ac:dyDescent="0.2">
      <c r="A393" s="81">
        <f>VLOOKUP(B385,squadre,15,FALSE)</f>
        <v>10</v>
      </c>
      <c r="B393" s="70" t="str">
        <f>VLOOKUP(B385,squadre,16,FALSE)</f>
        <v>Cicatiello</v>
      </c>
      <c r="C393" s="69"/>
      <c r="D393" s="81">
        <f>VLOOKUP(E385,squadre,15,FALSE)</f>
        <v>3</v>
      </c>
      <c r="E393" s="70" t="str">
        <f>VLOOKUP(E385,squadre,16,FALSE)</f>
        <v>Stefano Neri</v>
      </c>
      <c r="F393" s="58"/>
      <c r="G393" s="69"/>
      <c r="H393" s="69"/>
      <c r="I393" s="69"/>
      <c r="J393" s="69"/>
      <c r="K393" s="69"/>
      <c r="L393" s="69"/>
    </row>
    <row r="394" spans="1:12" x14ac:dyDescent="0.2">
      <c r="A394" s="81">
        <f>VLOOKUP(B385,squadre,17,FALSE)</f>
        <v>0</v>
      </c>
      <c r="B394" s="70">
        <f>VLOOKUP(B385,squadre,18,FALSE)</f>
        <v>0</v>
      </c>
      <c r="C394" s="69"/>
      <c r="D394" s="81">
        <f>VLOOKUP(E385,squadre,17,FALSE)</f>
        <v>2</v>
      </c>
      <c r="E394" s="70" t="str">
        <f>VLOOKUP(E385,squadre,18,FALSE)</f>
        <v>Andrea Falconer</v>
      </c>
      <c r="F394" s="58"/>
      <c r="G394" s="69"/>
      <c r="H394" s="69"/>
      <c r="I394" s="69"/>
      <c r="J394" s="69"/>
      <c r="K394" s="69"/>
      <c r="L394" s="69"/>
    </row>
    <row r="395" spans="1:12" x14ac:dyDescent="0.2">
      <c r="A395" s="81">
        <f>VLOOKUP(B385,squadre,19,FALSE)</f>
        <v>0</v>
      </c>
      <c r="B395" s="70">
        <f>VLOOKUP(B385,squadre,20,FALSE)</f>
        <v>0</v>
      </c>
      <c r="C395" s="69"/>
      <c r="D395" s="81">
        <f>VLOOKUP(E385,squadre,19,FALSE)</f>
        <v>1</v>
      </c>
      <c r="E395" s="70" t="str">
        <f>VLOOKUP(E385,squadre,20,FALSE)</f>
        <v>Enrico Nonnato</v>
      </c>
      <c r="F395" s="58"/>
      <c r="G395" s="69"/>
      <c r="H395" s="69"/>
      <c r="I395" s="69"/>
      <c r="J395" s="69"/>
      <c r="K395" s="69"/>
      <c r="L395" s="69"/>
    </row>
    <row r="396" spans="1:12" x14ac:dyDescent="0.2">
      <c r="A396" s="81">
        <f>VLOOKUP(B385,squadre,21,FALSE)</f>
        <v>0</v>
      </c>
      <c r="B396" s="70">
        <f>VLOOKUP(B385,squadre,22,FALSE)</f>
        <v>0</v>
      </c>
      <c r="C396" s="69"/>
      <c r="D396" s="81">
        <f>VLOOKUP(E385,squadre,21,FALSE)</f>
        <v>13</v>
      </c>
      <c r="E396" s="70" t="str">
        <f>VLOOKUP(E385,squadre,22,FALSE)</f>
        <v>Paolo Boldrin</v>
      </c>
      <c r="F396" s="58"/>
      <c r="G396" s="69"/>
      <c r="H396" s="69"/>
      <c r="I396" s="69"/>
      <c r="J396" s="69"/>
      <c r="K396" s="69"/>
      <c r="L396" s="69"/>
    </row>
    <row r="397" spans="1:12" x14ac:dyDescent="0.2">
      <c r="A397" s="83"/>
      <c r="B397" s="74"/>
      <c r="C397" s="69"/>
      <c r="D397" s="83"/>
      <c r="E397" s="74"/>
      <c r="F397" s="58"/>
      <c r="G397" s="69"/>
      <c r="H397" s="69"/>
      <c r="I397" s="69"/>
      <c r="J397" s="69"/>
      <c r="K397" s="69"/>
      <c r="L397" s="69"/>
    </row>
    <row r="398" spans="1:12" x14ac:dyDescent="0.2">
      <c r="A398" s="55"/>
      <c r="B398" s="55"/>
      <c r="C398" s="55"/>
      <c r="D398" s="55"/>
      <c r="E398" s="55"/>
      <c r="F398" s="71"/>
      <c r="G398" s="69"/>
      <c r="H398" s="69"/>
      <c r="I398" s="69"/>
      <c r="J398" s="69"/>
      <c r="K398" s="69"/>
      <c r="L398" s="69"/>
    </row>
    <row r="399" spans="1:12" x14ac:dyDescent="0.2">
      <c r="A399" s="77" t="s">
        <v>352</v>
      </c>
      <c r="B399" s="78" t="str">
        <f>B385</f>
        <v>C.C.Firenze A</v>
      </c>
      <c r="C399" s="84"/>
      <c r="D399" s="84"/>
      <c r="E399" s="78" t="str">
        <f>E385</f>
        <v>G.C. Polesine</v>
      </c>
      <c r="F399" s="71"/>
      <c r="G399" s="69"/>
      <c r="H399" s="69"/>
      <c r="I399" s="69"/>
      <c r="J399" s="69"/>
      <c r="K399" s="69"/>
      <c r="L399" s="69"/>
    </row>
    <row r="400" spans="1:12" x14ac:dyDescent="0.2">
      <c r="A400" s="56" t="s">
        <v>353</v>
      </c>
      <c r="B400" s="68"/>
      <c r="C400" s="14"/>
      <c r="D400" s="71"/>
      <c r="E400" s="68"/>
      <c r="F400" s="58"/>
      <c r="G400" s="69"/>
      <c r="H400" s="69"/>
      <c r="I400" s="69"/>
      <c r="J400" s="69"/>
      <c r="K400" s="69"/>
      <c r="L400" s="69"/>
    </row>
    <row r="401" spans="1:12" x14ac:dyDescent="0.2">
      <c r="A401" s="56" t="s">
        <v>354</v>
      </c>
      <c r="B401" s="69"/>
      <c r="C401" s="14"/>
      <c r="D401" s="71"/>
      <c r="E401" s="69"/>
      <c r="F401" s="58"/>
      <c r="G401" s="69"/>
      <c r="H401" s="69"/>
      <c r="I401" s="69"/>
      <c r="J401" s="69"/>
      <c r="K401" s="69"/>
      <c r="L401" s="69"/>
    </row>
    <row r="402" spans="1:12" x14ac:dyDescent="0.2">
      <c r="A402" s="56" t="s">
        <v>355</v>
      </c>
      <c r="B402" s="69"/>
      <c r="C402" s="14"/>
      <c r="D402" s="71"/>
      <c r="E402" s="69"/>
      <c r="F402" s="58"/>
      <c r="G402" s="69"/>
      <c r="H402" s="69"/>
      <c r="I402" s="69"/>
      <c r="J402" s="69"/>
      <c r="K402" s="69"/>
      <c r="L402" s="69"/>
    </row>
    <row r="403" spans="1:12" x14ac:dyDescent="0.2">
      <c r="A403" s="56" t="s">
        <v>356</v>
      </c>
      <c r="B403" s="69"/>
      <c r="C403" s="14"/>
      <c r="D403" s="71"/>
      <c r="E403" s="69"/>
      <c r="F403" s="58"/>
      <c r="G403" s="69"/>
      <c r="H403" s="69"/>
      <c r="I403" s="69"/>
      <c r="J403" s="69"/>
      <c r="K403" s="69"/>
      <c r="L403" s="69"/>
    </row>
    <row r="404" spans="1:12" ht="15.75" x14ac:dyDescent="0.25">
      <c r="A404" s="85" t="s">
        <v>357</v>
      </c>
      <c r="B404" s="86">
        <v>2</v>
      </c>
      <c r="C404" s="87"/>
      <c r="D404" s="88"/>
      <c r="E404" s="86">
        <v>7</v>
      </c>
      <c r="F404" s="58"/>
      <c r="G404" s="69"/>
      <c r="H404" s="69"/>
      <c r="I404" s="69"/>
      <c r="J404" s="69"/>
      <c r="K404" s="69"/>
      <c r="L404" s="69"/>
    </row>
    <row r="405" spans="1:12" x14ac:dyDescent="0.2">
      <c r="A405" s="89"/>
      <c r="B405" s="8"/>
      <c r="E405" s="55"/>
      <c r="F405" s="71"/>
      <c r="G405" s="69"/>
      <c r="H405" s="69"/>
      <c r="I405" s="69"/>
      <c r="J405" s="69"/>
      <c r="K405" s="69"/>
      <c r="L405" s="69"/>
    </row>
    <row r="406" spans="1:12" x14ac:dyDescent="0.2">
      <c r="A406" s="56" t="s">
        <v>358</v>
      </c>
      <c r="B406" s="69"/>
      <c r="C406" s="14"/>
      <c r="F406" s="71"/>
      <c r="G406" s="69"/>
      <c r="H406" s="69"/>
      <c r="I406" s="69"/>
      <c r="J406" s="69"/>
      <c r="K406" s="69"/>
      <c r="L406" s="69"/>
    </row>
    <row r="407" spans="1:12" x14ac:dyDescent="0.2">
      <c r="A407" s="55"/>
      <c r="B407" s="55"/>
      <c r="G407" s="55"/>
      <c r="H407" s="55"/>
      <c r="I407" s="55"/>
      <c r="J407" s="55"/>
      <c r="K407" s="55"/>
      <c r="L407" s="55"/>
    </row>
    <row r="408" spans="1:12" x14ac:dyDescent="0.2">
      <c r="A408" s="28" t="s">
        <v>341</v>
      </c>
      <c r="B408" s="3"/>
      <c r="D408" s="28" t="s">
        <v>342</v>
      </c>
      <c r="E408" s="3"/>
      <c r="G408" s="28" t="s">
        <v>359</v>
      </c>
      <c r="H408" s="3"/>
      <c r="K408" s="28" t="s">
        <v>360</v>
      </c>
      <c r="L408" s="3"/>
    </row>
    <row r="409" spans="1:12" x14ac:dyDescent="0.2">
      <c r="B409" s="55"/>
      <c r="E409" s="55"/>
      <c r="H409" s="55"/>
      <c r="L409" s="55"/>
    </row>
    <row r="410" spans="1:12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45" x14ac:dyDescent="0.6">
      <c r="A411" s="170" t="s">
        <v>331</v>
      </c>
      <c r="B411" s="160"/>
      <c r="C411" s="160"/>
      <c r="D411" s="160"/>
      <c r="E411" s="160"/>
      <c r="F411" s="52" t="s">
        <v>332</v>
      </c>
      <c r="G411" s="53"/>
      <c r="H411" s="53"/>
      <c r="I411" s="53"/>
      <c r="J411" s="53"/>
      <c r="K411" s="169" t="s">
        <v>333</v>
      </c>
      <c r="L411" s="160"/>
    </row>
    <row r="412" spans="1:12" x14ac:dyDescent="0.2">
      <c r="A412" s="8"/>
      <c r="B412" s="8"/>
      <c r="C412" s="55"/>
      <c r="D412" s="8"/>
      <c r="E412" s="8"/>
      <c r="F412" s="55"/>
      <c r="G412" s="8"/>
      <c r="H412" s="8"/>
      <c r="I412" s="8"/>
      <c r="J412" s="8"/>
      <c r="K412" s="8"/>
      <c r="L412" s="8"/>
    </row>
    <row r="413" spans="1:12" x14ac:dyDescent="0.2">
      <c r="A413" s="56" t="s">
        <v>19</v>
      </c>
      <c r="B413" s="90">
        <f>B372+4</f>
        <v>97</v>
      </c>
      <c r="C413" s="58"/>
      <c r="D413" s="167" t="s">
        <v>334</v>
      </c>
      <c r="E413" s="168"/>
      <c r="F413" s="60">
        <f>B413</f>
        <v>97</v>
      </c>
      <c r="G413" s="61" t="s">
        <v>335</v>
      </c>
      <c r="H413" s="62" t="str">
        <f>B426</f>
        <v>Idroscalo A</v>
      </c>
      <c r="I413" s="167" t="s">
        <v>336</v>
      </c>
      <c r="J413" s="168"/>
      <c r="K413" s="62" t="str">
        <f>E426</f>
        <v>UKS SET</v>
      </c>
      <c r="L413" s="61" t="s">
        <v>65</v>
      </c>
    </row>
    <row r="414" spans="1:12" x14ac:dyDescent="0.2">
      <c r="A414" s="56" t="s">
        <v>337</v>
      </c>
      <c r="B414" s="91">
        <f>VLOOKUP(FLOOR(B413/4,1)*4+1,calendario,2,FALSE)</f>
        <v>0.58333333333333337</v>
      </c>
      <c r="C414" s="58"/>
      <c r="D414" s="162"/>
      <c r="E414" s="163"/>
      <c r="F414" s="58"/>
      <c r="G414" s="68"/>
      <c r="H414" s="68"/>
      <c r="I414" s="68"/>
      <c r="J414" s="68"/>
      <c r="K414" s="69"/>
      <c r="L414" s="69"/>
    </row>
    <row r="415" spans="1:12" x14ac:dyDescent="0.2">
      <c r="A415" s="56" t="s">
        <v>338</v>
      </c>
      <c r="B415" s="70">
        <f>VLOOKUP(B413,calendario,3,FALSE)</f>
        <v>1</v>
      </c>
      <c r="C415" s="58"/>
      <c r="D415" s="150"/>
      <c r="E415" s="164"/>
      <c r="F415" s="58"/>
      <c r="G415" s="68"/>
      <c r="H415" s="68"/>
      <c r="I415" s="68"/>
      <c r="J415" s="68"/>
      <c r="K415" s="69"/>
      <c r="L415" s="69"/>
    </row>
    <row r="416" spans="1:12" x14ac:dyDescent="0.2">
      <c r="A416" s="56" t="s">
        <v>36</v>
      </c>
      <c r="B416" s="70" t="str">
        <f>VLOOKUP(B426,squadre,2,FALSE)</f>
        <v>1st Division</v>
      </c>
      <c r="C416" s="58"/>
      <c r="D416" s="150"/>
      <c r="E416" s="164"/>
      <c r="F416" s="58"/>
      <c r="G416" s="68"/>
      <c r="H416" s="68"/>
      <c r="I416" s="68"/>
      <c r="J416" s="68"/>
      <c r="K416" s="69"/>
      <c r="L416" s="69"/>
    </row>
    <row r="417" spans="1:12" x14ac:dyDescent="0.2">
      <c r="A417" s="56" t="s">
        <v>340</v>
      </c>
      <c r="B417" s="72">
        <v>42834</v>
      </c>
      <c r="C417" s="58"/>
      <c r="D417" s="150"/>
      <c r="E417" s="164"/>
      <c r="F417" s="58"/>
      <c r="G417" s="68"/>
      <c r="H417" s="68"/>
      <c r="I417" s="68"/>
      <c r="J417" s="68"/>
      <c r="K417" s="69"/>
      <c r="L417" s="69"/>
    </row>
    <row r="418" spans="1:12" x14ac:dyDescent="0.2">
      <c r="A418" s="73"/>
      <c r="B418" s="74"/>
      <c r="C418" s="58"/>
      <c r="D418" s="150"/>
      <c r="E418" s="164"/>
      <c r="F418" s="58"/>
      <c r="G418" s="69"/>
      <c r="H418" s="69"/>
      <c r="I418" s="69"/>
      <c r="J418" s="69"/>
      <c r="K418" s="69"/>
      <c r="L418" s="69"/>
    </row>
    <row r="419" spans="1:12" x14ac:dyDescent="0.2">
      <c r="A419" s="56" t="s">
        <v>341</v>
      </c>
      <c r="B419" s="75" t="str">
        <f>VLOOKUP(B413,calendario,9,FALSE)</f>
        <v>Mutina + Znnoni</v>
      </c>
      <c r="C419" s="58"/>
      <c r="D419" s="150"/>
      <c r="E419" s="164"/>
      <c r="F419" s="58"/>
      <c r="G419" s="69"/>
      <c r="H419" s="69"/>
      <c r="I419" s="69"/>
      <c r="J419" s="69"/>
      <c r="K419" s="69"/>
      <c r="L419" s="69"/>
    </row>
    <row r="420" spans="1:12" x14ac:dyDescent="0.2">
      <c r="A420" s="56" t="s">
        <v>342</v>
      </c>
      <c r="B420" s="74"/>
      <c r="C420" s="58"/>
      <c r="D420" s="150"/>
      <c r="E420" s="164"/>
      <c r="F420" s="58"/>
      <c r="G420" s="69"/>
      <c r="H420" s="69"/>
      <c r="I420" s="69"/>
      <c r="J420" s="69"/>
      <c r="K420" s="69"/>
      <c r="L420" s="69"/>
    </row>
    <row r="421" spans="1:12" x14ac:dyDescent="0.2">
      <c r="A421" s="73"/>
      <c r="B421" s="74"/>
      <c r="C421" s="58"/>
      <c r="D421" s="150"/>
      <c r="E421" s="164"/>
      <c r="F421" s="58"/>
      <c r="G421" s="69"/>
      <c r="H421" s="69"/>
      <c r="I421" s="69"/>
      <c r="J421" s="69"/>
      <c r="K421" s="69"/>
      <c r="L421" s="69"/>
    </row>
    <row r="422" spans="1:12" x14ac:dyDescent="0.2">
      <c r="A422" s="56" t="s">
        <v>343</v>
      </c>
      <c r="B422" s="74"/>
      <c r="C422" s="58"/>
      <c r="D422" s="150"/>
      <c r="E422" s="164"/>
      <c r="F422" s="58"/>
      <c r="G422" s="69"/>
      <c r="H422" s="69"/>
      <c r="I422" s="69"/>
      <c r="J422" s="69"/>
      <c r="K422" s="69"/>
      <c r="L422" s="69"/>
    </row>
    <row r="423" spans="1:12" x14ac:dyDescent="0.2">
      <c r="A423" s="56" t="s">
        <v>344</v>
      </c>
      <c r="B423" s="74"/>
      <c r="C423" s="58"/>
      <c r="D423" s="150"/>
      <c r="E423" s="164"/>
      <c r="F423" s="58"/>
      <c r="G423" s="69"/>
      <c r="H423" s="69"/>
      <c r="I423" s="69"/>
      <c r="J423" s="69"/>
      <c r="K423" s="69"/>
      <c r="L423" s="69"/>
    </row>
    <row r="424" spans="1:12" x14ac:dyDescent="0.2">
      <c r="A424" s="56" t="s">
        <v>345</v>
      </c>
      <c r="B424" s="74"/>
      <c r="C424" s="58"/>
      <c r="D424" s="165"/>
      <c r="E424" s="166"/>
      <c r="F424" s="58"/>
      <c r="G424" s="69"/>
      <c r="H424" s="69"/>
      <c r="I424" s="69"/>
      <c r="J424" s="69"/>
      <c r="K424" s="69"/>
      <c r="L424" s="69"/>
    </row>
    <row r="425" spans="1:12" x14ac:dyDescent="0.2">
      <c r="A425" s="55"/>
      <c r="B425" s="55"/>
      <c r="D425" s="55"/>
      <c r="E425" s="55"/>
      <c r="F425" s="71"/>
      <c r="G425" s="69"/>
      <c r="H425" s="69"/>
      <c r="I425" s="69"/>
      <c r="J425" s="69"/>
      <c r="K425" s="69"/>
      <c r="L425" s="69"/>
    </row>
    <row r="426" spans="1:12" x14ac:dyDescent="0.2">
      <c r="A426" s="77" t="s">
        <v>346</v>
      </c>
      <c r="B426" s="78" t="str">
        <f>VLOOKUP(B413,calendario,5,FALSE)</f>
        <v>Idroscalo A</v>
      </c>
      <c r="C426" s="79"/>
      <c r="D426" s="77" t="s">
        <v>347</v>
      </c>
      <c r="E426" s="78" t="str">
        <f>VLOOKUP(B413,calendario,6,FALSE)</f>
        <v>UKS SET</v>
      </c>
      <c r="F426" s="6"/>
      <c r="G426" s="69"/>
      <c r="H426" s="69"/>
      <c r="I426" s="69"/>
      <c r="J426" s="69"/>
      <c r="K426" s="69"/>
      <c r="L426" s="69"/>
    </row>
    <row r="427" spans="1:12" x14ac:dyDescent="0.2">
      <c r="A427" s="56" t="s">
        <v>348</v>
      </c>
      <c r="B427" s="56" t="s">
        <v>349</v>
      </c>
      <c r="C427" s="73"/>
      <c r="D427" s="56" t="s">
        <v>348</v>
      </c>
      <c r="E427" s="56" t="s">
        <v>349</v>
      </c>
      <c r="F427" s="80"/>
      <c r="G427" s="69"/>
      <c r="H427" s="69"/>
      <c r="I427" s="69"/>
      <c r="J427" s="69"/>
      <c r="K427" s="69"/>
      <c r="L427" s="69"/>
    </row>
    <row r="428" spans="1:12" x14ac:dyDescent="0.2">
      <c r="A428" s="81">
        <f>VLOOKUP(B426,squadre,3,FALSE)</f>
        <v>1</v>
      </c>
      <c r="B428" s="70" t="str">
        <f>VLOOKUP(B426,squadre,4,FALSE)</f>
        <v>Ruggero Di Maria</v>
      </c>
      <c r="C428" s="69"/>
      <c r="D428" s="81">
        <f>VLOOKUP(E426,squadre,3,FALSE)</f>
        <v>2</v>
      </c>
      <c r="E428" s="70" t="str">
        <f>VLOOKUP(E426,squadre,4,FALSE)</f>
        <v>Pilarz Łukasz</v>
      </c>
      <c r="F428" s="58"/>
      <c r="G428" s="69"/>
      <c r="H428" s="69"/>
      <c r="I428" s="69"/>
      <c r="J428" s="69"/>
      <c r="K428" s="69"/>
      <c r="L428" s="69"/>
    </row>
    <row r="429" spans="1:12" x14ac:dyDescent="0.2">
      <c r="A429" s="81">
        <f>VLOOKUP(B426,squadre,5,FALSE)</f>
        <v>2</v>
      </c>
      <c r="B429" s="70" t="str">
        <f>VLOOKUP(B426,squadre,6,FALSE)</f>
        <v>Daniele Caprioglio</v>
      </c>
      <c r="C429" s="69"/>
      <c r="D429" s="81">
        <f>VLOOKUP(E426,squadre,5,FALSE)</f>
        <v>3</v>
      </c>
      <c r="E429" s="70" t="str">
        <f>VLOOKUP(E426,squadre,6,FALSE)</f>
        <v>Dawidek Bartłomiej</v>
      </c>
      <c r="F429" s="58"/>
      <c r="G429" s="69"/>
      <c r="H429" s="69"/>
      <c r="I429" s="69"/>
      <c r="J429" s="69"/>
      <c r="K429" s="69"/>
      <c r="L429" s="69"/>
    </row>
    <row r="430" spans="1:12" x14ac:dyDescent="0.2">
      <c r="A430" s="81">
        <f>VLOOKUP(B426,squadre,7,FALSE)</f>
        <v>4</v>
      </c>
      <c r="B430" s="70" t="str">
        <f>VLOOKUP(B426,squadre,8,FALSE)</f>
        <v>Mirko Caprioglio</v>
      </c>
      <c r="C430" s="69"/>
      <c r="D430" s="81">
        <f>VLOOKUP(E426,squadre,7,FALSE)</f>
        <v>4</v>
      </c>
      <c r="E430" s="70" t="str">
        <f>VLOOKUP(E426,squadre,8,FALSE)</f>
        <v>Damian Nusler</v>
      </c>
      <c r="F430" s="58"/>
      <c r="G430" s="69"/>
      <c r="H430" s="69"/>
      <c r="I430" s="69"/>
      <c r="J430" s="69"/>
      <c r="K430" s="69"/>
      <c r="L430" s="69"/>
    </row>
    <row r="431" spans="1:12" x14ac:dyDescent="0.2">
      <c r="A431" s="81">
        <f>VLOOKUP(B426,squadre,9,FALSE)</f>
        <v>6</v>
      </c>
      <c r="B431" s="70" t="str">
        <f>VLOOKUP(B426,squadre,10,FALSE)</f>
        <v>Baroni Alberto</v>
      </c>
      <c r="C431" s="69"/>
      <c r="D431" s="81">
        <f>VLOOKUP(E426,squadre,9,FALSE)</f>
        <v>6</v>
      </c>
      <c r="E431" s="70" t="str">
        <f>VLOOKUP(E426,squadre,10,FALSE)</f>
        <v>Witkowski Jakub</v>
      </c>
      <c r="F431" s="58"/>
      <c r="G431" s="69"/>
      <c r="H431" s="69"/>
      <c r="I431" s="69"/>
      <c r="J431" s="69"/>
      <c r="K431" s="69"/>
      <c r="L431" s="69"/>
    </row>
    <row r="432" spans="1:12" x14ac:dyDescent="0.2">
      <c r="A432" s="81">
        <f>VLOOKUP(B426,squadre,11,FALSE)</f>
        <v>7</v>
      </c>
      <c r="B432" s="70" t="str">
        <f>VLOOKUP(B426,squadre,12,FALSE)</f>
        <v>Sasha Cardini</v>
      </c>
      <c r="C432" s="69"/>
      <c r="D432" s="81">
        <f>VLOOKUP(E426,squadre,11,FALSE)</f>
        <v>7</v>
      </c>
      <c r="E432" s="70" t="str">
        <f>VLOOKUP(E426,squadre,12,FALSE)</f>
        <v>Bajerski Piotr</v>
      </c>
      <c r="F432" s="58"/>
      <c r="G432" s="69"/>
      <c r="H432" s="69"/>
      <c r="I432" s="69"/>
      <c r="J432" s="69"/>
      <c r="K432" s="69"/>
      <c r="L432" s="69"/>
    </row>
    <row r="433" spans="1:12" x14ac:dyDescent="0.2">
      <c r="A433" s="81">
        <f>VLOOKUP(B426,squadre,13,FALSE)</f>
        <v>11</v>
      </c>
      <c r="B433" s="70" t="str">
        <f>VLOOKUP(B426,squadre,14,FALSE)</f>
        <v>Edoardo Di Maria</v>
      </c>
      <c r="C433" s="69"/>
      <c r="D433" s="81">
        <f>VLOOKUP(E426,squadre,13,FALSE)</f>
        <v>8</v>
      </c>
      <c r="E433" s="70" t="str">
        <f>VLOOKUP(E426,squadre,14,FALSE)</f>
        <v>Pilarz Arkadiusz</v>
      </c>
      <c r="F433" s="58"/>
      <c r="G433" s="69"/>
      <c r="H433" s="69"/>
      <c r="I433" s="69"/>
      <c r="J433" s="69"/>
      <c r="K433" s="69"/>
      <c r="L433" s="69"/>
    </row>
    <row r="434" spans="1:12" x14ac:dyDescent="0.2">
      <c r="A434" s="81">
        <f>VLOOKUP(B426,squadre,15,FALSE)</f>
        <v>0</v>
      </c>
      <c r="B434" s="70">
        <f>VLOOKUP(B426,squadre,16,FALSE)</f>
        <v>0</v>
      </c>
      <c r="C434" s="69"/>
      <c r="D434" s="81">
        <f>VLOOKUP(E426,squadre,15,FALSE)</f>
        <v>9</v>
      </c>
      <c r="E434" s="70" t="str">
        <f>VLOOKUP(E426,squadre,16,FALSE)</f>
        <v>Kupczak Koedian</v>
      </c>
      <c r="F434" s="58"/>
      <c r="G434" s="69"/>
      <c r="H434" s="69"/>
      <c r="I434" s="69"/>
      <c r="J434" s="69"/>
      <c r="K434" s="69"/>
      <c r="L434" s="69"/>
    </row>
    <row r="435" spans="1:12" x14ac:dyDescent="0.2">
      <c r="A435" s="81">
        <f>VLOOKUP(B426,squadre,17,FALSE)</f>
        <v>0</v>
      </c>
      <c r="B435" s="70">
        <f>VLOOKUP(B426,squadre,18,FALSE)</f>
        <v>0</v>
      </c>
      <c r="C435" s="69"/>
      <c r="D435" s="81">
        <f>VLOOKUP(E426,squadre,17,FALSE)</f>
        <v>10</v>
      </c>
      <c r="E435" s="70" t="str">
        <f>VLOOKUP(E426,squadre,18,FALSE)</f>
        <v>Cebula Dawid</v>
      </c>
      <c r="F435" s="58"/>
      <c r="G435" s="69"/>
      <c r="H435" s="69"/>
      <c r="I435" s="69"/>
      <c r="J435" s="69"/>
      <c r="K435" s="69"/>
      <c r="L435" s="69"/>
    </row>
    <row r="436" spans="1:12" x14ac:dyDescent="0.2">
      <c r="A436" s="81">
        <f>VLOOKUP(B426,squadre,19,FALSE)</f>
        <v>0</v>
      </c>
      <c r="B436" s="70">
        <f>VLOOKUP(B426,squadre,20,FALSE)</f>
        <v>0</v>
      </c>
      <c r="C436" s="69"/>
      <c r="D436" s="81">
        <f>VLOOKUP(E426,squadre,19,FALSE)</f>
        <v>0</v>
      </c>
      <c r="E436" s="70">
        <f>VLOOKUP(E426,squadre,20,FALSE)</f>
        <v>0</v>
      </c>
      <c r="F436" s="58"/>
      <c r="G436" s="69"/>
      <c r="H436" s="69"/>
      <c r="I436" s="69"/>
      <c r="J436" s="69"/>
      <c r="K436" s="69"/>
      <c r="L436" s="69"/>
    </row>
    <row r="437" spans="1:12" x14ac:dyDescent="0.2">
      <c r="A437" s="81">
        <f>VLOOKUP(B426,squadre,21,FALSE)</f>
        <v>0</v>
      </c>
      <c r="B437" s="70">
        <f>VLOOKUP(B426,squadre,22,FALSE)</f>
        <v>0</v>
      </c>
      <c r="C437" s="69"/>
      <c r="D437" s="81">
        <f>VLOOKUP(E426,squadre,21,FALSE)</f>
        <v>0</v>
      </c>
      <c r="E437" s="70">
        <f>VLOOKUP(E426,squadre,22,FALSE)</f>
        <v>0</v>
      </c>
      <c r="F437" s="58"/>
      <c r="G437" s="69"/>
      <c r="H437" s="69"/>
      <c r="I437" s="69"/>
      <c r="J437" s="69"/>
      <c r="K437" s="69"/>
      <c r="L437" s="69"/>
    </row>
    <row r="438" spans="1:12" x14ac:dyDescent="0.2">
      <c r="A438" s="83"/>
      <c r="B438" s="74"/>
      <c r="C438" s="69"/>
      <c r="D438" s="83"/>
      <c r="E438" s="74"/>
      <c r="F438" s="58"/>
      <c r="G438" s="69"/>
      <c r="H438" s="69"/>
      <c r="I438" s="69"/>
      <c r="J438" s="69"/>
      <c r="K438" s="69"/>
      <c r="L438" s="69"/>
    </row>
    <row r="439" spans="1:12" x14ac:dyDescent="0.2">
      <c r="A439" s="55"/>
      <c r="B439" s="55"/>
      <c r="C439" s="55"/>
      <c r="D439" s="55"/>
      <c r="E439" s="55"/>
      <c r="F439" s="71"/>
      <c r="G439" s="69"/>
      <c r="H439" s="69"/>
      <c r="I439" s="69"/>
      <c r="J439" s="69"/>
      <c r="K439" s="69"/>
      <c r="L439" s="69"/>
    </row>
    <row r="440" spans="1:12" x14ac:dyDescent="0.2">
      <c r="A440" s="77" t="s">
        <v>352</v>
      </c>
      <c r="B440" s="78" t="str">
        <f>B426</f>
        <v>Idroscalo A</v>
      </c>
      <c r="C440" s="84"/>
      <c r="D440" s="84"/>
      <c r="E440" s="78" t="str">
        <f>E426</f>
        <v>UKS SET</v>
      </c>
      <c r="F440" s="71"/>
      <c r="G440" s="69"/>
      <c r="H440" s="69"/>
      <c r="I440" s="69"/>
      <c r="J440" s="69"/>
      <c r="K440" s="69"/>
      <c r="L440" s="69"/>
    </row>
    <row r="441" spans="1:12" x14ac:dyDescent="0.2">
      <c r="A441" s="56" t="s">
        <v>353</v>
      </c>
      <c r="B441" s="68"/>
      <c r="C441" s="14"/>
      <c r="D441" s="71"/>
      <c r="E441" s="68"/>
      <c r="F441" s="58"/>
      <c r="G441" s="69"/>
      <c r="H441" s="69"/>
      <c r="I441" s="69"/>
      <c r="J441" s="69"/>
      <c r="K441" s="69"/>
      <c r="L441" s="69"/>
    </row>
    <row r="442" spans="1:12" x14ac:dyDescent="0.2">
      <c r="A442" s="56" t="s">
        <v>354</v>
      </c>
      <c r="B442" s="69"/>
      <c r="C442" s="14"/>
      <c r="D442" s="71"/>
      <c r="E442" s="69"/>
      <c r="F442" s="58"/>
      <c r="G442" s="69"/>
      <c r="H442" s="69"/>
      <c r="I442" s="69"/>
      <c r="J442" s="69"/>
      <c r="K442" s="69"/>
      <c r="L442" s="69"/>
    </row>
    <row r="443" spans="1:12" x14ac:dyDescent="0.2">
      <c r="A443" s="56" t="s">
        <v>355</v>
      </c>
      <c r="B443" s="69"/>
      <c r="C443" s="14"/>
      <c r="D443" s="71"/>
      <c r="E443" s="69"/>
      <c r="F443" s="58"/>
      <c r="G443" s="69"/>
      <c r="H443" s="69"/>
      <c r="I443" s="69"/>
      <c r="J443" s="69"/>
      <c r="K443" s="69"/>
      <c r="L443" s="69"/>
    </row>
    <row r="444" spans="1:12" x14ac:dyDescent="0.2">
      <c r="A444" s="56" t="s">
        <v>356</v>
      </c>
      <c r="B444" s="69"/>
      <c r="C444" s="14"/>
      <c r="D444" s="71"/>
      <c r="E444" s="69"/>
      <c r="F444" s="58"/>
      <c r="G444" s="69"/>
      <c r="H444" s="69"/>
      <c r="I444" s="69"/>
      <c r="J444" s="69"/>
      <c r="K444" s="69"/>
      <c r="L444" s="69"/>
    </row>
    <row r="445" spans="1:12" ht="15.75" x14ac:dyDescent="0.25">
      <c r="A445" s="85" t="s">
        <v>357</v>
      </c>
      <c r="B445" s="86">
        <v>4</v>
      </c>
      <c r="C445" s="87"/>
      <c r="D445" s="88"/>
      <c r="E445" s="86">
        <v>1</v>
      </c>
      <c r="F445" s="58"/>
      <c r="G445" s="69"/>
      <c r="H445" s="69"/>
      <c r="I445" s="69"/>
      <c r="J445" s="69"/>
      <c r="K445" s="69"/>
      <c r="L445" s="69"/>
    </row>
    <row r="446" spans="1:12" x14ac:dyDescent="0.2">
      <c r="A446" s="89"/>
      <c r="B446" s="8"/>
      <c r="E446" s="55"/>
      <c r="F446" s="71"/>
      <c r="G446" s="69"/>
      <c r="H446" s="69"/>
      <c r="I446" s="69"/>
      <c r="J446" s="69"/>
      <c r="K446" s="69"/>
      <c r="L446" s="69"/>
    </row>
    <row r="447" spans="1:12" x14ac:dyDescent="0.2">
      <c r="A447" s="56" t="s">
        <v>358</v>
      </c>
      <c r="B447" s="69"/>
      <c r="C447" s="14"/>
      <c r="F447" s="71"/>
      <c r="G447" s="69"/>
      <c r="H447" s="69"/>
      <c r="I447" s="69"/>
      <c r="J447" s="69"/>
      <c r="K447" s="69"/>
      <c r="L447" s="69"/>
    </row>
    <row r="448" spans="1:12" x14ac:dyDescent="0.2">
      <c r="A448" s="55"/>
      <c r="B448" s="55"/>
      <c r="G448" s="55"/>
      <c r="H448" s="55"/>
      <c r="I448" s="55"/>
      <c r="J448" s="55"/>
      <c r="K448" s="55"/>
      <c r="L448" s="55"/>
    </row>
    <row r="449" spans="1:12" x14ac:dyDescent="0.2">
      <c r="A449" s="28" t="s">
        <v>341</v>
      </c>
      <c r="B449" s="3"/>
      <c r="D449" s="28" t="s">
        <v>342</v>
      </c>
      <c r="E449" s="3"/>
      <c r="G449" s="28" t="s">
        <v>359</v>
      </c>
      <c r="H449" s="3"/>
      <c r="K449" s="28" t="s">
        <v>360</v>
      </c>
      <c r="L449" s="3"/>
    </row>
    <row r="450" spans="1:12" x14ac:dyDescent="0.2">
      <c r="B450" s="55"/>
      <c r="E450" s="55"/>
      <c r="H450" s="55"/>
      <c r="L450" s="55"/>
    </row>
    <row r="451" spans="1:12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ht="45" x14ac:dyDescent="0.6">
      <c r="A452" s="170" t="s">
        <v>331</v>
      </c>
      <c r="B452" s="160"/>
      <c r="C452" s="160"/>
      <c r="D452" s="160"/>
      <c r="E452" s="160"/>
      <c r="F452" s="52" t="s">
        <v>332</v>
      </c>
      <c r="G452" s="53"/>
      <c r="H452" s="53"/>
      <c r="I452" s="53"/>
      <c r="J452" s="53"/>
      <c r="K452" s="169" t="s">
        <v>333</v>
      </c>
      <c r="L452" s="160"/>
    </row>
    <row r="453" spans="1:12" x14ac:dyDescent="0.2">
      <c r="A453" s="8"/>
      <c r="B453" s="8"/>
      <c r="C453" s="55"/>
      <c r="D453" s="8"/>
      <c r="E453" s="8"/>
      <c r="F453" s="55"/>
      <c r="G453" s="8"/>
      <c r="H453" s="8"/>
      <c r="I453" s="8"/>
      <c r="J453" s="8"/>
      <c r="K453" s="8"/>
      <c r="L453" s="8"/>
    </row>
    <row r="454" spans="1:12" x14ac:dyDescent="0.2">
      <c r="A454" s="56" t="s">
        <v>19</v>
      </c>
      <c r="B454" s="90">
        <f>B413+4</f>
        <v>101</v>
      </c>
      <c r="C454" s="58"/>
      <c r="D454" s="167" t="s">
        <v>334</v>
      </c>
      <c r="E454" s="168"/>
      <c r="F454" s="60">
        <f>B454</f>
        <v>101</v>
      </c>
      <c r="G454" s="61" t="s">
        <v>335</v>
      </c>
      <c r="H454" s="62" t="str">
        <f>B467</f>
        <v>C.C.Firenze B</v>
      </c>
      <c r="I454" s="167" t="s">
        <v>336</v>
      </c>
      <c r="J454" s="168"/>
      <c r="K454" s="62" t="str">
        <f>E467</f>
        <v>Italy Ladies</v>
      </c>
      <c r="L454" s="61" t="s">
        <v>65</v>
      </c>
    </row>
    <row r="455" spans="1:12" x14ac:dyDescent="0.2">
      <c r="A455" s="56" t="s">
        <v>337</v>
      </c>
      <c r="B455" s="91">
        <f>VLOOKUP(FLOOR(B454/4,1)*4+1,calendario,2,FALSE)</f>
        <v>0.60416666666666674</v>
      </c>
      <c r="C455" s="58"/>
      <c r="D455" s="162"/>
      <c r="E455" s="163"/>
      <c r="F455" s="58"/>
      <c r="G455" s="68"/>
      <c r="H455" s="68"/>
      <c r="I455" s="68"/>
      <c r="J455" s="68"/>
      <c r="K455" s="69"/>
      <c r="L455" s="69"/>
    </row>
    <row r="456" spans="1:12" x14ac:dyDescent="0.2">
      <c r="A456" s="56" t="s">
        <v>338</v>
      </c>
      <c r="B456" s="70">
        <f>VLOOKUP(B454,calendario,3,FALSE)</f>
        <v>1</v>
      </c>
      <c r="C456" s="58"/>
      <c r="D456" s="150"/>
      <c r="E456" s="164"/>
      <c r="F456" s="58"/>
      <c r="G456" s="68"/>
      <c r="H456" s="68"/>
      <c r="I456" s="68"/>
      <c r="J456" s="68"/>
      <c r="K456" s="69"/>
      <c r="L456" s="69"/>
    </row>
    <row r="457" spans="1:12" x14ac:dyDescent="0.2">
      <c r="A457" s="56" t="s">
        <v>36</v>
      </c>
      <c r="B457" s="70" t="str">
        <f>VLOOKUP(B467,squadre,2,FALSE)</f>
        <v>2nd Division</v>
      </c>
      <c r="C457" s="58"/>
      <c r="D457" s="150"/>
      <c r="E457" s="164"/>
      <c r="F457" s="58"/>
      <c r="G457" s="68"/>
      <c r="H457" s="68"/>
      <c r="I457" s="68"/>
      <c r="J457" s="68"/>
      <c r="K457" s="69"/>
      <c r="L457" s="69"/>
    </row>
    <row r="458" spans="1:12" x14ac:dyDescent="0.2">
      <c r="A458" s="56" t="s">
        <v>340</v>
      </c>
      <c r="B458" s="72">
        <v>42834</v>
      </c>
      <c r="C458" s="58"/>
      <c r="D458" s="150"/>
      <c r="E458" s="164"/>
      <c r="F458" s="58"/>
      <c r="G458" s="68"/>
      <c r="H458" s="68"/>
      <c r="I458" s="68"/>
      <c r="J458" s="68"/>
      <c r="K458" s="69"/>
      <c r="L458" s="69"/>
    </row>
    <row r="459" spans="1:12" x14ac:dyDescent="0.2">
      <c r="A459" s="73"/>
      <c r="B459" s="74"/>
      <c r="C459" s="58"/>
      <c r="D459" s="150"/>
      <c r="E459" s="164"/>
      <c r="F459" s="58"/>
      <c r="G459" s="69"/>
      <c r="H459" s="69"/>
      <c r="I459" s="69"/>
      <c r="J459" s="69"/>
      <c r="K459" s="69"/>
      <c r="L459" s="69"/>
    </row>
    <row r="460" spans="1:12" x14ac:dyDescent="0.2">
      <c r="A460" s="56" t="s">
        <v>341</v>
      </c>
      <c r="B460" s="75" t="str">
        <f>VLOOKUP(B454,calendario,9,FALSE)</f>
        <v>Bologna U21</v>
      </c>
      <c r="C460" s="58"/>
      <c r="D460" s="150"/>
      <c r="E460" s="164"/>
      <c r="F460" s="58"/>
      <c r="G460" s="69"/>
      <c r="H460" s="69"/>
      <c r="I460" s="69"/>
      <c r="J460" s="69"/>
      <c r="K460" s="69"/>
      <c r="L460" s="69"/>
    </row>
    <row r="461" spans="1:12" x14ac:dyDescent="0.2">
      <c r="A461" s="56" t="s">
        <v>342</v>
      </c>
      <c r="B461" s="74"/>
      <c r="C461" s="58"/>
      <c r="D461" s="150"/>
      <c r="E461" s="164"/>
      <c r="F461" s="58"/>
      <c r="G461" s="69"/>
      <c r="H461" s="69"/>
      <c r="I461" s="69"/>
      <c r="J461" s="69"/>
      <c r="K461" s="69"/>
      <c r="L461" s="69"/>
    </row>
    <row r="462" spans="1:12" x14ac:dyDescent="0.2">
      <c r="A462" s="73"/>
      <c r="B462" s="74"/>
      <c r="C462" s="58"/>
      <c r="D462" s="150"/>
      <c r="E462" s="164"/>
      <c r="F462" s="58"/>
      <c r="G462" s="69"/>
      <c r="H462" s="69"/>
      <c r="I462" s="69"/>
      <c r="J462" s="69"/>
      <c r="K462" s="69"/>
      <c r="L462" s="69"/>
    </row>
    <row r="463" spans="1:12" x14ac:dyDescent="0.2">
      <c r="A463" s="56" t="s">
        <v>343</v>
      </c>
      <c r="B463" s="74"/>
      <c r="C463" s="58"/>
      <c r="D463" s="150"/>
      <c r="E463" s="164"/>
      <c r="F463" s="58"/>
      <c r="G463" s="69"/>
      <c r="H463" s="69"/>
      <c r="I463" s="69"/>
      <c r="J463" s="69"/>
      <c r="K463" s="69"/>
      <c r="L463" s="69"/>
    </row>
    <row r="464" spans="1:12" x14ac:dyDescent="0.2">
      <c r="A464" s="56" t="s">
        <v>344</v>
      </c>
      <c r="B464" s="74"/>
      <c r="C464" s="58"/>
      <c r="D464" s="150"/>
      <c r="E464" s="164"/>
      <c r="F464" s="58"/>
      <c r="G464" s="69"/>
      <c r="H464" s="69"/>
      <c r="I464" s="69"/>
      <c r="J464" s="69"/>
      <c r="K464" s="69"/>
      <c r="L464" s="69"/>
    </row>
    <row r="465" spans="1:12" x14ac:dyDescent="0.2">
      <c r="A465" s="56" t="s">
        <v>345</v>
      </c>
      <c r="B465" s="74"/>
      <c r="C465" s="58"/>
      <c r="D465" s="165"/>
      <c r="E465" s="166"/>
      <c r="F465" s="58"/>
      <c r="G465" s="69"/>
      <c r="H465" s="69"/>
      <c r="I465" s="69"/>
      <c r="J465" s="69"/>
      <c r="K465" s="69"/>
      <c r="L465" s="69"/>
    </row>
    <row r="466" spans="1:12" x14ac:dyDescent="0.2">
      <c r="A466" s="55"/>
      <c r="B466" s="55"/>
      <c r="D466" s="55"/>
      <c r="E466" s="55"/>
      <c r="F466" s="71"/>
      <c r="G466" s="69"/>
      <c r="H466" s="69"/>
      <c r="I466" s="69"/>
      <c r="J466" s="69"/>
      <c r="K466" s="69"/>
      <c r="L466" s="69"/>
    </row>
    <row r="467" spans="1:12" x14ac:dyDescent="0.2">
      <c r="A467" s="77" t="s">
        <v>346</v>
      </c>
      <c r="B467" s="78" t="str">
        <f>VLOOKUP(B454,calendario,5,FALSE)</f>
        <v>C.C.Firenze B</v>
      </c>
      <c r="C467" s="79"/>
      <c r="D467" s="77" t="s">
        <v>347</v>
      </c>
      <c r="E467" s="78" t="str">
        <f>VLOOKUP(B454,calendario,6,FALSE)</f>
        <v>Italy Ladies</v>
      </c>
      <c r="F467" s="6"/>
      <c r="G467" s="69"/>
      <c r="H467" s="69"/>
      <c r="I467" s="69"/>
      <c r="J467" s="69"/>
      <c r="K467" s="69"/>
      <c r="L467" s="69"/>
    </row>
    <row r="468" spans="1:12" x14ac:dyDescent="0.2">
      <c r="A468" s="56" t="s">
        <v>348</v>
      </c>
      <c r="B468" s="56" t="s">
        <v>349</v>
      </c>
      <c r="C468" s="73"/>
      <c r="D468" s="56" t="s">
        <v>348</v>
      </c>
      <c r="E468" s="56" t="s">
        <v>349</v>
      </c>
      <c r="F468" s="80"/>
      <c r="G468" s="69"/>
      <c r="H468" s="69"/>
      <c r="I468" s="69"/>
      <c r="J468" s="69"/>
      <c r="K468" s="69"/>
      <c r="L468" s="69"/>
    </row>
    <row r="469" spans="1:12" x14ac:dyDescent="0.2">
      <c r="A469" s="81">
        <f>VLOOKUP(B467,squadre,3,FALSE)</f>
        <v>1</v>
      </c>
      <c r="B469" s="70" t="str">
        <f>VLOOKUP(B467,squadre,4,FALSE)</f>
        <v>Filippo Galantini</v>
      </c>
      <c r="C469" s="69"/>
      <c r="D469" s="81">
        <f>VLOOKUP(E467,squadre,3,FALSE)</f>
        <v>1</v>
      </c>
      <c r="E469" s="70" t="str">
        <f>VLOOKUP(E467,squadre,4,FALSE)</f>
        <v>Ada Prestipino</v>
      </c>
      <c r="F469" s="58"/>
      <c r="G469" s="69"/>
      <c r="H469" s="69"/>
      <c r="I469" s="69"/>
      <c r="J469" s="69"/>
      <c r="K469" s="69"/>
      <c r="L469" s="69"/>
    </row>
    <row r="470" spans="1:12" x14ac:dyDescent="0.2">
      <c r="A470" s="81">
        <f>VLOOKUP(B467,squadre,5,FALSE)</f>
        <v>2</v>
      </c>
      <c r="B470" s="70" t="str">
        <f>VLOOKUP(B467,squadre,6,FALSE)</f>
        <v>Teotini</v>
      </c>
      <c r="C470" s="69"/>
      <c r="D470" s="81">
        <f>VLOOKUP(E467,squadre,5,FALSE)</f>
        <v>10</v>
      </c>
      <c r="E470" s="70" t="str">
        <f>VLOOKUP(E467,squadre,6,FALSE)</f>
        <v>Flavia Landolina</v>
      </c>
      <c r="F470" s="58"/>
      <c r="G470" s="69"/>
      <c r="H470" s="69"/>
      <c r="I470" s="69"/>
      <c r="J470" s="69"/>
      <c r="K470" s="69"/>
      <c r="L470" s="69"/>
    </row>
    <row r="471" spans="1:12" x14ac:dyDescent="0.2">
      <c r="A471" s="81">
        <f>VLOOKUP(B467,squadre,7,FALSE)</f>
        <v>3</v>
      </c>
      <c r="B471" s="70" t="str">
        <f>VLOOKUP(B467,squadre,8,FALSE)</f>
        <v>Di Maggio</v>
      </c>
      <c r="C471" s="69"/>
      <c r="D471" s="81">
        <f>VLOOKUP(E467,squadre,7,FALSE)</f>
        <v>3</v>
      </c>
      <c r="E471" s="70" t="str">
        <f>VLOOKUP(E467,squadre,8,FALSE)</f>
        <v>Martina Anastasi</v>
      </c>
      <c r="F471" s="58"/>
      <c r="G471" s="69"/>
      <c r="H471" s="69"/>
      <c r="I471" s="69"/>
      <c r="J471" s="69"/>
      <c r="K471" s="69"/>
      <c r="L471" s="69"/>
    </row>
    <row r="472" spans="1:12" x14ac:dyDescent="0.2">
      <c r="A472" s="81">
        <f>VLOOKUP(B467,squadre,9,FALSE)</f>
        <v>4</v>
      </c>
      <c r="B472" s="70" t="str">
        <f>VLOOKUP(B467,squadre,10,FALSE)</f>
        <v>Dell'Omo</v>
      </c>
      <c r="C472" s="69"/>
      <c r="D472" s="81">
        <f>VLOOKUP(E467,squadre,9,FALSE)</f>
        <v>4</v>
      </c>
      <c r="E472" s="70" t="str">
        <f>VLOOKUP(E467,squadre,10,FALSE)</f>
        <v>Maddalena Lago</v>
      </c>
      <c r="F472" s="58"/>
      <c r="G472" s="69"/>
      <c r="H472" s="69"/>
      <c r="I472" s="69"/>
      <c r="J472" s="69"/>
      <c r="K472" s="69"/>
      <c r="L472" s="69"/>
    </row>
    <row r="473" spans="1:12" x14ac:dyDescent="0.2">
      <c r="A473" s="81">
        <f>VLOOKUP(B467,squadre,11,FALSE)</f>
        <v>5</v>
      </c>
      <c r="B473" s="70" t="str">
        <f>VLOOKUP(B467,squadre,12,FALSE)</f>
        <v>Toccafondi</v>
      </c>
      <c r="C473" s="69"/>
      <c r="D473" s="81">
        <f>VLOOKUP(E467,squadre,11,FALSE)</f>
        <v>0</v>
      </c>
      <c r="E473" s="70">
        <f>VLOOKUP(E467,squadre,12,FALSE)</f>
        <v>0</v>
      </c>
      <c r="F473" s="58"/>
      <c r="G473" s="69"/>
      <c r="H473" s="69"/>
      <c r="I473" s="69"/>
      <c r="J473" s="69"/>
      <c r="K473" s="69"/>
      <c r="L473" s="69"/>
    </row>
    <row r="474" spans="1:12" x14ac:dyDescent="0.2">
      <c r="A474" s="81">
        <f>VLOOKUP(B467,squadre,13,FALSE)</f>
        <v>7</v>
      </c>
      <c r="B474" s="70" t="str">
        <f>VLOOKUP(B467,squadre,14,FALSE)</f>
        <v>Bini</v>
      </c>
      <c r="C474" s="69"/>
      <c r="D474" s="81">
        <f>VLOOKUP(E467,squadre,13,FALSE)</f>
        <v>6</v>
      </c>
      <c r="E474" s="70" t="str">
        <f>VLOOKUP(E467,squadre,14,FALSE)</f>
        <v>roberta Catania</v>
      </c>
      <c r="F474" s="58"/>
      <c r="G474" s="69"/>
      <c r="H474" s="69"/>
      <c r="I474" s="69"/>
      <c r="J474" s="69"/>
      <c r="K474" s="69"/>
      <c r="L474" s="69"/>
    </row>
    <row r="475" spans="1:12" x14ac:dyDescent="0.2">
      <c r="A475" s="81">
        <f>VLOOKUP(B467,squadre,15,FALSE)</f>
        <v>8</v>
      </c>
      <c r="B475" s="70" t="str">
        <f>VLOOKUP(B467,squadre,16,FALSE)</f>
        <v>Cappelli</v>
      </c>
      <c r="C475" s="69"/>
      <c r="D475" s="81">
        <f>VLOOKUP(E467,squadre,15,FALSE)</f>
        <v>7</v>
      </c>
      <c r="E475" s="70" t="str">
        <f>VLOOKUP(E467,squadre,16,FALSE)</f>
        <v>Maria Anna Szczepanska</v>
      </c>
      <c r="F475" s="58"/>
      <c r="G475" s="69"/>
      <c r="H475" s="69"/>
      <c r="I475" s="69"/>
      <c r="J475" s="69"/>
      <c r="K475" s="69"/>
      <c r="L475" s="69"/>
    </row>
    <row r="476" spans="1:12" x14ac:dyDescent="0.2">
      <c r="A476" s="81">
        <f>VLOOKUP(B467,squadre,17,FALSE)</f>
        <v>9</v>
      </c>
      <c r="B476" s="70" t="str">
        <f>VLOOKUP(B467,squadre,18,FALSE)</f>
        <v>Lapini</v>
      </c>
      <c r="C476" s="69"/>
      <c r="D476" s="81">
        <f>VLOOKUP(E467,squadre,17,FALSE)</f>
        <v>8</v>
      </c>
      <c r="E476" s="70" t="str">
        <f>VLOOKUP(E467,squadre,18,FALSE)</f>
        <v>Silvia Cogoni</v>
      </c>
      <c r="F476" s="58"/>
      <c r="G476" s="69"/>
      <c r="H476" s="69"/>
      <c r="I476" s="69"/>
      <c r="J476" s="69"/>
      <c r="K476" s="69"/>
      <c r="L476" s="69"/>
    </row>
    <row r="477" spans="1:12" x14ac:dyDescent="0.2">
      <c r="A477" s="81">
        <f>VLOOKUP(B467,squadre,19,FALSE)</f>
        <v>0</v>
      </c>
      <c r="B477" s="70">
        <f>VLOOKUP(B467,squadre,20,FALSE)</f>
        <v>0</v>
      </c>
      <c r="C477" s="69"/>
      <c r="D477" s="81">
        <f>VLOOKUP(E467,squadre,19,FALSE)</f>
        <v>0</v>
      </c>
      <c r="E477" s="70">
        <f>VLOOKUP(E467,squadre,20,FALSE)</f>
        <v>0</v>
      </c>
      <c r="F477" s="58"/>
      <c r="G477" s="69"/>
      <c r="H477" s="69"/>
      <c r="I477" s="69"/>
      <c r="J477" s="69"/>
      <c r="K477" s="69"/>
      <c r="L477" s="69"/>
    </row>
    <row r="478" spans="1:12" x14ac:dyDescent="0.2">
      <c r="A478" s="81">
        <f>VLOOKUP(B467,squadre,21,FALSE)</f>
        <v>0</v>
      </c>
      <c r="B478" s="70">
        <f>VLOOKUP(B467,squadre,22,FALSE)</f>
        <v>0</v>
      </c>
      <c r="C478" s="69"/>
      <c r="D478" s="81">
        <f>VLOOKUP(E467,squadre,21,FALSE)</f>
        <v>10</v>
      </c>
      <c r="E478" s="70" t="str">
        <f>VLOOKUP(E467,squadre,22,FALSE)</f>
        <v>Flavia Landolina</v>
      </c>
      <c r="F478" s="58"/>
      <c r="G478" s="69"/>
      <c r="H478" s="69"/>
      <c r="I478" s="69"/>
      <c r="J478" s="69"/>
      <c r="K478" s="69"/>
      <c r="L478" s="69"/>
    </row>
    <row r="479" spans="1:12" x14ac:dyDescent="0.2">
      <c r="A479" s="83"/>
      <c r="B479" s="74"/>
      <c r="C479" s="69"/>
      <c r="D479" s="83"/>
      <c r="E479" s="74"/>
      <c r="F479" s="58"/>
      <c r="G479" s="69"/>
      <c r="H479" s="69"/>
      <c r="I479" s="69"/>
      <c r="J479" s="69"/>
      <c r="K479" s="69"/>
      <c r="L479" s="69"/>
    </row>
    <row r="480" spans="1:12" x14ac:dyDescent="0.2">
      <c r="A480" s="55"/>
      <c r="B480" s="55"/>
      <c r="C480" s="55"/>
      <c r="D480" s="55"/>
      <c r="E480" s="55"/>
      <c r="F480" s="71"/>
      <c r="G480" s="69"/>
      <c r="H480" s="69"/>
      <c r="I480" s="69"/>
      <c r="J480" s="69"/>
      <c r="K480" s="69"/>
      <c r="L480" s="69"/>
    </row>
    <row r="481" spans="1:12" x14ac:dyDescent="0.2">
      <c r="A481" s="77" t="s">
        <v>352</v>
      </c>
      <c r="B481" s="78" t="str">
        <f>B467</f>
        <v>C.C.Firenze B</v>
      </c>
      <c r="C481" s="84"/>
      <c r="D481" s="84"/>
      <c r="E481" s="78" t="str">
        <f>E467</f>
        <v>Italy Ladies</v>
      </c>
      <c r="F481" s="71"/>
      <c r="G481" s="69"/>
      <c r="H481" s="69"/>
      <c r="I481" s="69"/>
      <c r="J481" s="69"/>
      <c r="K481" s="69"/>
      <c r="L481" s="69"/>
    </row>
    <row r="482" spans="1:12" x14ac:dyDescent="0.2">
      <c r="A482" s="56" t="s">
        <v>353</v>
      </c>
      <c r="B482" s="68"/>
      <c r="C482" s="14"/>
      <c r="D482" s="71"/>
      <c r="E482" s="68"/>
      <c r="F482" s="58"/>
      <c r="G482" s="69"/>
      <c r="H482" s="69"/>
      <c r="I482" s="69"/>
      <c r="J482" s="69"/>
      <c r="K482" s="69"/>
      <c r="L482" s="69"/>
    </row>
    <row r="483" spans="1:12" x14ac:dyDescent="0.2">
      <c r="A483" s="56" t="s">
        <v>354</v>
      </c>
      <c r="B483" s="69"/>
      <c r="C483" s="14"/>
      <c r="D483" s="71"/>
      <c r="E483" s="69"/>
      <c r="F483" s="58"/>
      <c r="G483" s="69"/>
      <c r="H483" s="69"/>
      <c r="I483" s="69"/>
      <c r="J483" s="69"/>
      <c r="K483" s="69"/>
      <c r="L483" s="69"/>
    </row>
    <row r="484" spans="1:12" x14ac:dyDescent="0.2">
      <c r="A484" s="56" t="s">
        <v>355</v>
      </c>
      <c r="B484" s="69"/>
      <c r="C484" s="14"/>
      <c r="D484" s="71"/>
      <c r="E484" s="69"/>
      <c r="F484" s="58"/>
      <c r="G484" s="69"/>
      <c r="H484" s="69"/>
      <c r="I484" s="69"/>
      <c r="J484" s="69"/>
      <c r="K484" s="69"/>
      <c r="L484" s="69"/>
    </row>
    <row r="485" spans="1:12" x14ac:dyDescent="0.2">
      <c r="A485" s="56" t="s">
        <v>356</v>
      </c>
      <c r="B485" s="69"/>
      <c r="C485" s="14"/>
      <c r="D485" s="71"/>
      <c r="E485" s="69"/>
      <c r="F485" s="58"/>
      <c r="G485" s="69"/>
      <c r="H485" s="69"/>
      <c r="I485" s="69"/>
      <c r="J485" s="69"/>
      <c r="K485" s="69"/>
      <c r="L485" s="69"/>
    </row>
    <row r="486" spans="1:12" ht="15.75" x14ac:dyDescent="0.25">
      <c r="A486" s="85" t="s">
        <v>357</v>
      </c>
      <c r="B486" s="86">
        <v>1</v>
      </c>
      <c r="C486" s="87"/>
      <c r="D486" s="88"/>
      <c r="E486" s="86">
        <v>4</v>
      </c>
      <c r="F486" s="58"/>
      <c r="G486" s="69"/>
      <c r="H486" s="69"/>
      <c r="I486" s="69"/>
      <c r="J486" s="69"/>
      <c r="K486" s="69"/>
      <c r="L486" s="69"/>
    </row>
    <row r="487" spans="1:12" x14ac:dyDescent="0.2">
      <c r="A487" s="89"/>
      <c r="B487" s="8"/>
      <c r="E487" s="55"/>
      <c r="F487" s="71"/>
      <c r="G487" s="69"/>
      <c r="H487" s="69"/>
      <c r="I487" s="69"/>
      <c r="J487" s="69"/>
      <c r="K487" s="69"/>
      <c r="L487" s="69"/>
    </row>
    <row r="488" spans="1:12" x14ac:dyDescent="0.2">
      <c r="A488" s="56" t="s">
        <v>358</v>
      </c>
      <c r="B488" s="69"/>
      <c r="C488" s="14"/>
      <c r="F488" s="71"/>
      <c r="G488" s="69"/>
      <c r="H488" s="69"/>
      <c r="I488" s="69"/>
      <c r="J488" s="69"/>
      <c r="K488" s="69"/>
      <c r="L488" s="69"/>
    </row>
    <row r="489" spans="1:12" x14ac:dyDescent="0.2">
      <c r="A489" s="55"/>
      <c r="B489" s="55"/>
      <c r="G489" s="55"/>
      <c r="H489" s="55"/>
      <c r="I489" s="55"/>
      <c r="J489" s="55"/>
      <c r="K489" s="55"/>
      <c r="L489" s="55"/>
    </row>
    <row r="490" spans="1:12" x14ac:dyDescent="0.2">
      <c r="A490" s="28" t="s">
        <v>341</v>
      </c>
      <c r="B490" s="3"/>
      <c r="D490" s="28" t="s">
        <v>342</v>
      </c>
      <c r="E490" s="3"/>
      <c r="G490" s="28" t="s">
        <v>359</v>
      </c>
      <c r="H490" s="3"/>
      <c r="K490" s="28" t="s">
        <v>360</v>
      </c>
      <c r="L490" s="3"/>
    </row>
    <row r="491" spans="1:12" x14ac:dyDescent="0.2">
      <c r="B491" s="55"/>
      <c r="E491" s="55"/>
      <c r="H491" s="55"/>
      <c r="L491" s="55"/>
    </row>
    <row r="492" spans="1:12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ht="45" x14ac:dyDescent="0.6">
      <c r="A493" s="170" t="s">
        <v>331</v>
      </c>
      <c r="B493" s="160"/>
      <c r="C493" s="160"/>
      <c r="D493" s="160"/>
      <c r="E493" s="160"/>
      <c r="F493" s="52" t="s">
        <v>332</v>
      </c>
      <c r="G493" s="53"/>
      <c r="H493" s="53"/>
      <c r="I493" s="53"/>
      <c r="J493" s="53"/>
      <c r="K493" s="169" t="s">
        <v>333</v>
      </c>
      <c r="L493" s="160"/>
    </row>
    <row r="494" spans="1:12" x14ac:dyDescent="0.2">
      <c r="A494" s="8"/>
      <c r="B494" s="8"/>
      <c r="C494" s="55"/>
      <c r="D494" s="8"/>
      <c r="E494" s="8"/>
      <c r="F494" s="55"/>
      <c r="G494" s="8"/>
      <c r="H494" s="8"/>
      <c r="I494" s="8"/>
      <c r="J494" s="8"/>
      <c r="K494" s="8"/>
      <c r="L494" s="8"/>
    </row>
    <row r="495" spans="1:12" x14ac:dyDescent="0.2">
      <c r="A495" s="56" t="s">
        <v>19</v>
      </c>
      <c r="B495" s="90">
        <f>B454+4</f>
        <v>105</v>
      </c>
      <c r="C495" s="58"/>
      <c r="D495" s="167" t="s">
        <v>334</v>
      </c>
      <c r="E495" s="168"/>
      <c r="F495" s="60">
        <f>B495</f>
        <v>105</v>
      </c>
      <c r="G495" s="61" t="s">
        <v>335</v>
      </c>
      <c r="H495" s="62">
        <f>B508</f>
        <v>0</v>
      </c>
      <c r="I495" s="167" t="s">
        <v>336</v>
      </c>
      <c r="J495" s="168"/>
      <c r="K495" s="62">
        <f>E508</f>
        <v>0</v>
      </c>
      <c r="L495" s="61" t="s">
        <v>65</v>
      </c>
    </row>
    <row r="496" spans="1:12" x14ac:dyDescent="0.2">
      <c r="A496" s="56" t="s">
        <v>337</v>
      </c>
      <c r="B496" s="91">
        <f>VLOOKUP(FLOOR(B495/4,1)*4+1,calendario,2,FALSE)</f>
        <v>0.62500000000000011</v>
      </c>
      <c r="C496" s="58"/>
      <c r="D496" s="162"/>
      <c r="E496" s="163"/>
      <c r="F496" s="58"/>
      <c r="G496" s="68"/>
      <c r="H496" s="68"/>
      <c r="I496" s="68"/>
      <c r="J496" s="68"/>
      <c r="K496" s="69"/>
      <c r="L496" s="69"/>
    </row>
    <row r="497" spans="1:12" x14ac:dyDescent="0.2">
      <c r="A497" s="56" t="s">
        <v>338</v>
      </c>
      <c r="B497" s="70">
        <f>VLOOKUP(B495,calendario,3,FALSE)</f>
        <v>1</v>
      </c>
      <c r="C497" s="58"/>
      <c r="D497" s="150"/>
      <c r="E497" s="164"/>
      <c r="F497" s="58"/>
      <c r="G497" s="68"/>
      <c r="H497" s="68"/>
      <c r="I497" s="68"/>
      <c r="J497" s="68"/>
      <c r="K497" s="69"/>
      <c r="L497" s="69"/>
    </row>
    <row r="498" spans="1:12" x14ac:dyDescent="0.2">
      <c r="A498" s="56" t="s">
        <v>36</v>
      </c>
      <c r="B498" s="70" t="e">
        <f>VLOOKUP(B508,squadre,2,FALSE)</f>
        <v>#N/A</v>
      </c>
      <c r="C498" s="58"/>
      <c r="D498" s="150"/>
      <c r="E498" s="164"/>
      <c r="F498" s="58"/>
      <c r="G498" s="68"/>
      <c r="H498" s="68"/>
      <c r="I498" s="68"/>
      <c r="J498" s="68"/>
      <c r="K498" s="69"/>
      <c r="L498" s="69"/>
    </row>
    <row r="499" spans="1:12" x14ac:dyDescent="0.2">
      <c r="A499" s="56" t="s">
        <v>340</v>
      </c>
      <c r="B499" s="72">
        <v>42834</v>
      </c>
      <c r="C499" s="58"/>
      <c r="D499" s="150"/>
      <c r="E499" s="164"/>
      <c r="F499" s="58"/>
      <c r="G499" s="68"/>
      <c r="H499" s="68"/>
      <c r="I499" s="68"/>
      <c r="J499" s="68"/>
      <c r="K499" s="69"/>
      <c r="L499" s="69"/>
    </row>
    <row r="500" spans="1:12" x14ac:dyDescent="0.2">
      <c r="A500" s="73"/>
      <c r="B500" s="74"/>
      <c r="C500" s="58"/>
      <c r="D500" s="150"/>
      <c r="E500" s="164"/>
      <c r="F500" s="58"/>
      <c r="G500" s="69"/>
      <c r="H500" s="69"/>
      <c r="I500" s="69"/>
      <c r="J500" s="69"/>
      <c r="K500" s="69"/>
      <c r="L500" s="69"/>
    </row>
    <row r="501" spans="1:12" x14ac:dyDescent="0.2">
      <c r="A501" s="56" t="s">
        <v>341</v>
      </c>
      <c r="B501" s="75">
        <f>VLOOKUP(B495,calendario,9,FALSE)</f>
        <v>0</v>
      </c>
      <c r="C501" s="58"/>
      <c r="D501" s="150"/>
      <c r="E501" s="164"/>
      <c r="F501" s="58"/>
      <c r="G501" s="69"/>
      <c r="H501" s="69"/>
      <c r="I501" s="69"/>
      <c r="J501" s="69"/>
      <c r="K501" s="69"/>
      <c r="L501" s="69"/>
    </row>
    <row r="502" spans="1:12" x14ac:dyDescent="0.2">
      <c r="A502" s="56" t="s">
        <v>342</v>
      </c>
      <c r="B502" s="74"/>
      <c r="C502" s="58"/>
      <c r="D502" s="150"/>
      <c r="E502" s="164"/>
      <c r="F502" s="58"/>
      <c r="G502" s="69"/>
      <c r="H502" s="69"/>
      <c r="I502" s="69"/>
      <c r="J502" s="69"/>
      <c r="K502" s="69"/>
      <c r="L502" s="69"/>
    </row>
    <row r="503" spans="1:12" x14ac:dyDescent="0.2">
      <c r="A503" s="73"/>
      <c r="B503" s="74"/>
      <c r="C503" s="58"/>
      <c r="D503" s="150"/>
      <c r="E503" s="164"/>
      <c r="F503" s="58"/>
      <c r="G503" s="69"/>
      <c r="H503" s="69"/>
      <c r="I503" s="69"/>
      <c r="J503" s="69"/>
      <c r="K503" s="69"/>
      <c r="L503" s="69"/>
    </row>
    <row r="504" spans="1:12" x14ac:dyDescent="0.2">
      <c r="A504" s="56" t="s">
        <v>343</v>
      </c>
      <c r="B504" s="74"/>
      <c r="C504" s="58"/>
      <c r="D504" s="150"/>
      <c r="E504" s="164"/>
      <c r="F504" s="58"/>
      <c r="G504" s="69"/>
      <c r="H504" s="69"/>
      <c r="I504" s="69"/>
      <c r="J504" s="69"/>
      <c r="K504" s="69"/>
      <c r="L504" s="69"/>
    </row>
    <row r="505" spans="1:12" x14ac:dyDescent="0.2">
      <c r="A505" s="56" t="s">
        <v>344</v>
      </c>
      <c r="B505" s="74"/>
      <c r="C505" s="58"/>
      <c r="D505" s="150"/>
      <c r="E505" s="164"/>
      <c r="F505" s="58"/>
      <c r="G505" s="69"/>
      <c r="H505" s="69"/>
      <c r="I505" s="69"/>
      <c r="J505" s="69"/>
      <c r="K505" s="69"/>
      <c r="L505" s="69"/>
    </row>
    <row r="506" spans="1:12" x14ac:dyDescent="0.2">
      <c r="A506" s="56" t="s">
        <v>345</v>
      </c>
      <c r="B506" s="74"/>
      <c r="C506" s="58"/>
      <c r="D506" s="165"/>
      <c r="E506" s="166"/>
      <c r="F506" s="58"/>
      <c r="G506" s="69"/>
      <c r="H506" s="69"/>
      <c r="I506" s="69"/>
      <c r="J506" s="69"/>
      <c r="K506" s="69"/>
      <c r="L506" s="69"/>
    </row>
    <row r="507" spans="1:12" x14ac:dyDescent="0.2">
      <c r="A507" s="55"/>
      <c r="B507" s="55"/>
      <c r="D507" s="55"/>
      <c r="E507" s="55"/>
      <c r="F507" s="71"/>
      <c r="G507" s="69"/>
      <c r="H507" s="69"/>
      <c r="I507" s="69"/>
      <c r="J507" s="69"/>
      <c r="K507" s="69"/>
      <c r="L507" s="69"/>
    </row>
    <row r="508" spans="1:12" x14ac:dyDescent="0.2">
      <c r="A508" s="77" t="s">
        <v>346</v>
      </c>
      <c r="B508" s="78">
        <f>VLOOKUP(B495,calendario,5,FALSE)</f>
        <v>0</v>
      </c>
      <c r="C508" s="79"/>
      <c r="D508" s="77" t="s">
        <v>347</v>
      </c>
      <c r="E508" s="78">
        <f>VLOOKUP(B495,calendario,6,FALSE)</f>
        <v>0</v>
      </c>
      <c r="F508" s="6"/>
      <c r="G508" s="69"/>
      <c r="H508" s="69"/>
      <c r="I508" s="69"/>
      <c r="J508" s="69"/>
      <c r="K508" s="69"/>
      <c r="L508" s="69"/>
    </row>
    <row r="509" spans="1:12" x14ac:dyDescent="0.2">
      <c r="A509" s="56" t="s">
        <v>348</v>
      </c>
      <c r="B509" s="56" t="s">
        <v>349</v>
      </c>
      <c r="C509" s="73"/>
      <c r="D509" s="56" t="s">
        <v>348</v>
      </c>
      <c r="E509" s="56" t="s">
        <v>349</v>
      </c>
      <c r="F509" s="80"/>
      <c r="G509" s="69"/>
      <c r="H509" s="69"/>
      <c r="I509" s="69"/>
      <c r="J509" s="69"/>
      <c r="K509" s="69"/>
      <c r="L509" s="69"/>
    </row>
    <row r="510" spans="1:12" x14ac:dyDescent="0.2">
      <c r="A510" s="81" t="e">
        <f>VLOOKUP(B508,squadre,3,FALSE)</f>
        <v>#N/A</v>
      </c>
      <c r="B510" s="70" t="e">
        <f>VLOOKUP(B508,squadre,4,FALSE)</f>
        <v>#N/A</v>
      </c>
      <c r="C510" s="69"/>
      <c r="D510" s="81" t="e">
        <f>VLOOKUP(E508,squadre,3,FALSE)</f>
        <v>#N/A</v>
      </c>
      <c r="E510" s="70" t="e">
        <f>VLOOKUP(E508,squadre,4,FALSE)</f>
        <v>#N/A</v>
      </c>
      <c r="F510" s="58"/>
      <c r="G510" s="69"/>
      <c r="H510" s="69"/>
      <c r="I510" s="69"/>
      <c r="J510" s="69"/>
      <c r="K510" s="69"/>
      <c r="L510" s="69"/>
    </row>
    <row r="511" spans="1:12" x14ac:dyDescent="0.2">
      <c r="A511" s="81" t="e">
        <f>VLOOKUP(B508,squadre,5,FALSE)</f>
        <v>#N/A</v>
      </c>
      <c r="B511" s="70" t="e">
        <f>VLOOKUP(B508,squadre,6,FALSE)</f>
        <v>#N/A</v>
      </c>
      <c r="C511" s="69"/>
      <c r="D511" s="81" t="e">
        <f>VLOOKUP(E508,squadre,5,FALSE)</f>
        <v>#N/A</v>
      </c>
      <c r="E511" s="70" t="e">
        <f>VLOOKUP(E508,squadre,6,FALSE)</f>
        <v>#N/A</v>
      </c>
      <c r="F511" s="58"/>
      <c r="G511" s="69"/>
      <c r="H511" s="69"/>
      <c r="I511" s="69"/>
      <c r="J511" s="69"/>
      <c r="K511" s="69"/>
      <c r="L511" s="69"/>
    </row>
    <row r="512" spans="1:12" x14ac:dyDescent="0.2">
      <c r="A512" s="81" t="e">
        <f>VLOOKUP(B508,squadre,7,FALSE)</f>
        <v>#N/A</v>
      </c>
      <c r="B512" s="70" t="e">
        <f>VLOOKUP(B508,squadre,8,FALSE)</f>
        <v>#N/A</v>
      </c>
      <c r="C512" s="69"/>
      <c r="D512" s="81" t="e">
        <f>VLOOKUP(E508,squadre,7,FALSE)</f>
        <v>#N/A</v>
      </c>
      <c r="E512" s="70" t="e">
        <f>VLOOKUP(E508,squadre,8,FALSE)</f>
        <v>#N/A</v>
      </c>
      <c r="F512" s="58"/>
      <c r="G512" s="69"/>
      <c r="H512" s="69"/>
      <c r="I512" s="69"/>
      <c r="J512" s="69"/>
      <c r="K512" s="69"/>
      <c r="L512" s="69"/>
    </row>
    <row r="513" spans="1:12" x14ac:dyDescent="0.2">
      <c r="A513" s="81" t="e">
        <f>VLOOKUP(B508,squadre,9,FALSE)</f>
        <v>#N/A</v>
      </c>
      <c r="B513" s="70" t="e">
        <f>VLOOKUP(B508,squadre,10,FALSE)</f>
        <v>#N/A</v>
      </c>
      <c r="C513" s="69"/>
      <c r="D513" s="81" t="e">
        <f>VLOOKUP(E508,squadre,9,FALSE)</f>
        <v>#N/A</v>
      </c>
      <c r="E513" s="70" t="e">
        <f>VLOOKUP(E508,squadre,10,FALSE)</f>
        <v>#N/A</v>
      </c>
      <c r="F513" s="58"/>
      <c r="G513" s="69"/>
      <c r="H513" s="69"/>
      <c r="I513" s="69"/>
      <c r="J513" s="69"/>
      <c r="K513" s="69"/>
      <c r="L513" s="69"/>
    </row>
    <row r="514" spans="1:12" x14ac:dyDescent="0.2">
      <c r="A514" s="81" t="e">
        <f>VLOOKUP(B508,squadre,11,FALSE)</f>
        <v>#N/A</v>
      </c>
      <c r="B514" s="70" t="e">
        <f>VLOOKUP(B508,squadre,12,FALSE)</f>
        <v>#N/A</v>
      </c>
      <c r="C514" s="69"/>
      <c r="D514" s="81" t="e">
        <f>VLOOKUP(E508,squadre,11,FALSE)</f>
        <v>#N/A</v>
      </c>
      <c r="E514" s="70" t="e">
        <f>VLOOKUP(E508,squadre,12,FALSE)</f>
        <v>#N/A</v>
      </c>
      <c r="F514" s="58"/>
      <c r="G514" s="69"/>
      <c r="H514" s="69"/>
      <c r="I514" s="69"/>
      <c r="J514" s="69"/>
      <c r="K514" s="69"/>
      <c r="L514" s="69"/>
    </row>
    <row r="515" spans="1:12" x14ac:dyDescent="0.2">
      <c r="A515" s="81" t="e">
        <f>VLOOKUP(B508,squadre,13,FALSE)</f>
        <v>#N/A</v>
      </c>
      <c r="B515" s="70" t="e">
        <f>VLOOKUP(B508,squadre,14,FALSE)</f>
        <v>#N/A</v>
      </c>
      <c r="C515" s="69"/>
      <c r="D515" s="81" t="e">
        <f>VLOOKUP(E508,squadre,13,FALSE)</f>
        <v>#N/A</v>
      </c>
      <c r="E515" s="70" t="e">
        <f>VLOOKUP(E508,squadre,14,FALSE)</f>
        <v>#N/A</v>
      </c>
      <c r="F515" s="58"/>
      <c r="G515" s="69"/>
      <c r="H515" s="69"/>
      <c r="I515" s="69"/>
      <c r="J515" s="69"/>
      <c r="K515" s="69"/>
      <c r="L515" s="69"/>
    </row>
    <row r="516" spans="1:12" x14ac:dyDescent="0.2">
      <c r="A516" s="81" t="e">
        <f>VLOOKUP(B508,squadre,15,FALSE)</f>
        <v>#N/A</v>
      </c>
      <c r="B516" s="70" t="e">
        <f>VLOOKUP(B508,squadre,16,FALSE)</f>
        <v>#N/A</v>
      </c>
      <c r="C516" s="69"/>
      <c r="D516" s="81" t="e">
        <f>VLOOKUP(E508,squadre,15,FALSE)</f>
        <v>#N/A</v>
      </c>
      <c r="E516" s="70" t="e">
        <f>VLOOKUP(E508,squadre,16,FALSE)</f>
        <v>#N/A</v>
      </c>
      <c r="F516" s="58"/>
      <c r="G516" s="69"/>
      <c r="H516" s="69"/>
      <c r="I516" s="69"/>
      <c r="J516" s="69"/>
      <c r="K516" s="69"/>
      <c r="L516" s="69"/>
    </row>
    <row r="517" spans="1:12" x14ac:dyDescent="0.2">
      <c r="A517" s="81" t="e">
        <f>VLOOKUP(B508,squadre,17,FALSE)</f>
        <v>#N/A</v>
      </c>
      <c r="B517" s="70" t="e">
        <f>VLOOKUP(B508,squadre,18,FALSE)</f>
        <v>#N/A</v>
      </c>
      <c r="C517" s="69"/>
      <c r="D517" s="81" t="e">
        <f>VLOOKUP(E508,squadre,17,FALSE)</f>
        <v>#N/A</v>
      </c>
      <c r="E517" s="70" t="e">
        <f>VLOOKUP(E508,squadre,18,FALSE)</f>
        <v>#N/A</v>
      </c>
      <c r="F517" s="58"/>
      <c r="G517" s="69"/>
      <c r="H517" s="69"/>
      <c r="I517" s="69"/>
      <c r="J517" s="69"/>
      <c r="K517" s="69"/>
      <c r="L517" s="69"/>
    </row>
    <row r="518" spans="1:12" x14ac:dyDescent="0.2">
      <c r="A518" s="81" t="e">
        <f>VLOOKUP(B508,squadre,19,FALSE)</f>
        <v>#N/A</v>
      </c>
      <c r="B518" s="70" t="e">
        <f>VLOOKUP(B508,squadre,20,FALSE)</f>
        <v>#N/A</v>
      </c>
      <c r="C518" s="69"/>
      <c r="D518" s="81" t="e">
        <f>VLOOKUP(E508,squadre,19,FALSE)</f>
        <v>#N/A</v>
      </c>
      <c r="E518" s="70" t="e">
        <f>VLOOKUP(E508,squadre,20,FALSE)</f>
        <v>#N/A</v>
      </c>
      <c r="F518" s="58"/>
      <c r="G518" s="69"/>
      <c r="H518" s="69"/>
      <c r="I518" s="69"/>
      <c r="J518" s="69"/>
      <c r="K518" s="69"/>
      <c r="L518" s="69"/>
    </row>
    <row r="519" spans="1:12" x14ac:dyDescent="0.2">
      <c r="A519" s="81" t="e">
        <f>VLOOKUP(B508,squadre,21,FALSE)</f>
        <v>#N/A</v>
      </c>
      <c r="B519" s="70" t="e">
        <f>VLOOKUP(B508,squadre,22,FALSE)</f>
        <v>#N/A</v>
      </c>
      <c r="C519" s="69"/>
      <c r="D519" s="81" t="e">
        <f>VLOOKUP(E508,squadre,21,FALSE)</f>
        <v>#N/A</v>
      </c>
      <c r="E519" s="70" t="e">
        <f>VLOOKUP(E508,squadre,22,FALSE)</f>
        <v>#N/A</v>
      </c>
      <c r="F519" s="58"/>
      <c r="G519" s="69"/>
      <c r="H519" s="69"/>
      <c r="I519" s="69"/>
      <c r="J519" s="69"/>
      <c r="K519" s="69"/>
      <c r="L519" s="69"/>
    </row>
    <row r="520" spans="1:12" x14ac:dyDescent="0.2">
      <c r="A520" s="83"/>
      <c r="B520" s="74"/>
      <c r="C520" s="69"/>
      <c r="D520" s="83"/>
      <c r="E520" s="74"/>
      <c r="F520" s="58"/>
      <c r="G520" s="69"/>
      <c r="H520" s="69"/>
      <c r="I520" s="69"/>
      <c r="J520" s="69"/>
      <c r="K520" s="69"/>
      <c r="L520" s="69"/>
    </row>
    <row r="521" spans="1:12" x14ac:dyDescent="0.2">
      <c r="A521" s="55"/>
      <c r="B521" s="55"/>
      <c r="C521" s="55"/>
      <c r="D521" s="55"/>
      <c r="E521" s="55"/>
      <c r="F521" s="71"/>
      <c r="G521" s="69"/>
      <c r="H521" s="69"/>
      <c r="I521" s="69"/>
      <c r="J521" s="69"/>
      <c r="K521" s="69"/>
      <c r="L521" s="69"/>
    </row>
    <row r="522" spans="1:12" x14ac:dyDescent="0.2">
      <c r="A522" s="77" t="s">
        <v>352</v>
      </c>
      <c r="B522" s="78">
        <f>B508</f>
        <v>0</v>
      </c>
      <c r="C522" s="84"/>
      <c r="D522" s="84"/>
      <c r="E522" s="78">
        <f>E508</f>
        <v>0</v>
      </c>
      <c r="F522" s="71"/>
      <c r="G522" s="69"/>
      <c r="H522" s="69"/>
      <c r="I522" s="69"/>
      <c r="J522" s="69"/>
      <c r="K522" s="69"/>
      <c r="L522" s="69"/>
    </row>
    <row r="523" spans="1:12" x14ac:dyDescent="0.2">
      <c r="A523" s="56" t="s">
        <v>353</v>
      </c>
      <c r="B523" s="68"/>
      <c r="C523" s="14"/>
      <c r="D523" s="71"/>
      <c r="E523" s="68"/>
      <c r="F523" s="58"/>
      <c r="G523" s="69"/>
      <c r="H523" s="69"/>
      <c r="I523" s="69"/>
      <c r="J523" s="69"/>
      <c r="K523" s="69"/>
      <c r="L523" s="69"/>
    </row>
    <row r="524" spans="1:12" x14ac:dyDescent="0.2">
      <c r="A524" s="56" t="s">
        <v>354</v>
      </c>
      <c r="B524" s="69"/>
      <c r="C524" s="14"/>
      <c r="D524" s="71"/>
      <c r="E524" s="69"/>
      <c r="F524" s="58"/>
      <c r="G524" s="69"/>
      <c r="H524" s="69"/>
      <c r="I524" s="69"/>
      <c r="J524" s="69"/>
      <c r="K524" s="69"/>
      <c r="L524" s="69"/>
    </row>
    <row r="525" spans="1:12" x14ac:dyDescent="0.2">
      <c r="A525" s="56" t="s">
        <v>355</v>
      </c>
      <c r="B525" s="69"/>
      <c r="C525" s="14"/>
      <c r="D525" s="71"/>
      <c r="E525" s="69"/>
      <c r="F525" s="58"/>
      <c r="G525" s="69"/>
      <c r="H525" s="69"/>
      <c r="I525" s="69"/>
      <c r="J525" s="69"/>
      <c r="K525" s="69"/>
      <c r="L525" s="69"/>
    </row>
    <row r="526" spans="1:12" x14ac:dyDescent="0.2">
      <c r="A526" s="56" t="s">
        <v>356</v>
      </c>
      <c r="B526" s="69"/>
      <c r="C526" s="14"/>
      <c r="D526" s="71"/>
      <c r="E526" s="69"/>
      <c r="F526" s="58"/>
      <c r="G526" s="69"/>
      <c r="H526" s="69"/>
      <c r="I526" s="69"/>
      <c r="J526" s="69"/>
      <c r="K526" s="69"/>
      <c r="L526" s="69"/>
    </row>
    <row r="527" spans="1:12" ht="15.75" x14ac:dyDescent="0.25">
      <c r="A527" s="85" t="s">
        <v>357</v>
      </c>
      <c r="B527" s="86"/>
      <c r="C527" s="87"/>
      <c r="D527" s="88"/>
      <c r="E527" s="86"/>
      <c r="F527" s="58"/>
      <c r="G527" s="69"/>
      <c r="H527" s="69"/>
      <c r="I527" s="69"/>
      <c r="J527" s="69"/>
      <c r="K527" s="69"/>
      <c r="L527" s="69"/>
    </row>
    <row r="528" spans="1:12" x14ac:dyDescent="0.2">
      <c r="A528" s="89"/>
      <c r="B528" s="8"/>
      <c r="E528" s="55"/>
      <c r="F528" s="71"/>
      <c r="G528" s="69"/>
      <c r="H528" s="69"/>
      <c r="I528" s="69"/>
      <c r="J528" s="69"/>
      <c r="K528" s="69"/>
      <c r="L528" s="69"/>
    </row>
    <row r="529" spans="1:12" x14ac:dyDescent="0.2">
      <c r="A529" s="56" t="s">
        <v>358</v>
      </c>
      <c r="B529" s="69"/>
      <c r="C529" s="14"/>
      <c r="F529" s="71"/>
      <c r="G529" s="69"/>
      <c r="H529" s="69"/>
      <c r="I529" s="69"/>
      <c r="J529" s="69"/>
      <c r="K529" s="69"/>
      <c r="L529" s="69"/>
    </row>
    <row r="530" spans="1:12" x14ac:dyDescent="0.2">
      <c r="A530" s="55"/>
      <c r="B530" s="55"/>
      <c r="G530" s="55"/>
      <c r="H530" s="55"/>
      <c r="I530" s="55"/>
      <c r="J530" s="55"/>
      <c r="K530" s="55"/>
      <c r="L530" s="55"/>
    </row>
    <row r="531" spans="1:12" x14ac:dyDescent="0.2">
      <c r="A531" s="28" t="s">
        <v>341</v>
      </c>
      <c r="B531" s="3"/>
      <c r="D531" s="28" t="s">
        <v>342</v>
      </c>
      <c r="E531" s="3"/>
      <c r="G531" s="28" t="s">
        <v>359</v>
      </c>
      <c r="H531" s="3"/>
      <c r="K531" s="28" t="s">
        <v>360</v>
      </c>
      <c r="L531" s="3"/>
    </row>
    <row r="532" spans="1:12" x14ac:dyDescent="0.2">
      <c r="B532" s="55"/>
      <c r="E532" s="55"/>
      <c r="H532" s="55"/>
      <c r="L532" s="55"/>
    </row>
    <row r="533" spans="1:12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ht="45" x14ac:dyDescent="0.6">
      <c r="A534" s="170" t="s">
        <v>331</v>
      </c>
      <c r="B534" s="160"/>
      <c r="C534" s="160"/>
      <c r="D534" s="160"/>
      <c r="E534" s="160"/>
      <c r="F534" s="52" t="s">
        <v>332</v>
      </c>
      <c r="G534" s="53"/>
      <c r="H534" s="53"/>
      <c r="I534" s="53"/>
      <c r="J534" s="53"/>
      <c r="K534" s="169" t="s">
        <v>333</v>
      </c>
      <c r="L534" s="160"/>
    </row>
    <row r="535" spans="1:12" x14ac:dyDescent="0.2">
      <c r="A535" s="8"/>
      <c r="B535" s="8"/>
      <c r="C535" s="55"/>
      <c r="D535" s="8"/>
      <c r="E535" s="8"/>
      <c r="F535" s="55"/>
      <c r="G535" s="8"/>
      <c r="H535" s="8"/>
      <c r="I535" s="8"/>
      <c r="J535" s="8"/>
      <c r="K535" s="8"/>
      <c r="L535" s="8"/>
    </row>
    <row r="536" spans="1:12" x14ac:dyDescent="0.2">
      <c r="A536" s="56" t="s">
        <v>19</v>
      </c>
      <c r="B536" s="90">
        <f>B495+4</f>
        <v>109</v>
      </c>
      <c r="C536" s="58"/>
      <c r="D536" s="167" t="s">
        <v>334</v>
      </c>
      <c r="E536" s="168"/>
      <c r="F536" s="60">
        <f>B536</f>
        <v>109</v>
      </c>
      <c r="G536" s="61" t="s">
        <v>335</v>
      </c>
      <c r="H536" s="62" t="str">
        <f>B549</f>
        <v>Idroscalo A</v>
      </c>
      <c r="I536" s="167" t="s">
        <v>336</v>
      </c>
      <c r="J536" s="168"/>
      <c r="K536" s="62" t="str">
        <f>E549</f>
        <v>Swiss Nat.Team</v>
      </c>
      <c r="L536" s="61" t="s">
        <v>65</v>
      </c>
    </row>
    <row r="537" spans="1:12" x14ac:dyDescent="0.2">
      <c r="A537" s="56" t="s">
        <v>337</v>
      </c>
      <c r="B537" s="91">
        <f>VLOOKUP(FLOOR(B536/4,1)*4+1,calendario,2,FALSE)</f>
        <v>0.64583333333333348</v>
      </c>
      <c r="C537" s="58"/>
      <c r="D537" s="162"/>
      <c r="E537" s="163"/>
      <c r="F537" s="58"/>
      <c r="G537" s="68"/>
      <c r="H537" s="68"/>
      <c r="I537" s="68"/>
      <c r="J537" s="68"/>
      <c r="K537" s="69"/>
      <c r="L537" s="69"/>
    </row>
    <row r="538" spans="1:12" x14ac:dyDescent="0.2">
      <c r="A538" s="56" t="s">
        <v>338</v>
      </c>
      <c r="B538" s="70">
        <f>VLOOKUP(B536,calendario,3,FALSE)</f>
        <v>1</v>
      </c>
      <c r="C538" s="58"/>
      <c r="D538" s="150"/>
      <c r="E538" s="164"/>
      <c r="F538" s="58"/>
      <c r="G538" s="68"/>
      <c r="H538" s="68"/>
      <c r="I538" s="68"/>
      <c r="J538" s="68"/>
      <c r="K538" s="69"/>
      <c r="L538" s="69"/>
    </row>
    <row r="539" spans="1:12" x14ac:dyDescent="0.2">
      <c r="A539" s="56" t="s">
        <v>36</v>
      </c>
      <c r="B539" s="70" t="str">
        <f>VLOOKUP(B549,squadre,2,FALSE)</f>
        <v>1st Division</v>
      </c>
      <c r="C539" s="58"/>
      <c r="D539" s="150"/>
      <c r="E539" s="164"/>
      <c r="F539" s="58"/>
      <c r="G539" s="68"/>
      <c r="H539" s="68"/>
      <c r="I539" s="68"/>
      <c r="J539" s="68"/>
      <c r="K539" s="69"/>
      <c r="L539" s="69"/>
    </row>
    <row r="540" spans="1:12" x14ac:dyDescent="0.2">
      <c r="A540" s="56" t="s">
        <v>340</v>
      </c>
      <c r="B540" s="72">
        <v>42834</v>
      </c>
      <c r="C540" s="58"/>
      <c r="D540" s="150"/>
      <c r="E540" s="164"/>
      <c r="F540" s="58"/>
      <c r="G540" s="68"/>
      <c r="H540" s="68"/>
      <c r="I540" s="68"/>
      <c r="J540" s="68"/>
      <c r="K540" s="69"/>
      <c r="L540" s="69"/>
    </row>
    <row r="541" spans="1:12" x14ac:dyDescent="0.2">
      <c r="A541" s="73"/>
      <c r="B541" s="74"/>
      <c r="C541" s="58"/>
      <c r="D541" s="150"/>
      <c r="E541" s="164"/>
      <c r="F541" s="58"/>
      <c r="G541" s="69"/>
      <c r="H541" s="69"/>
      <c r="I541" s="69"/>
      <c r="J541" s="69"/>
      <c r="K541" s="69"/>
      <c r="L541" s="69"/>
    </row>
    <row r="542" spans="1:12" x14ac:dyDescent="0.2">
      <c r="A542" s="56" t="s">
        <v>341</v>
      </c>
      <c r="B542" s="75" t="str">
        <f>VLOOKUP(B536,calendario,9,FALSE)</f>
        <v>Staff</v>
      </c>
      <c r="C542" s="58"/>
      <c r="D542" s="150"/>
      <c r="E542" s="164"/>
      <c r="F542" s="58"/>
      <c r="G542" s="69"/>
      <c r="H542" s="69"/>
      <c r="I542" s="69"/>
      <c r="J542" s="69"/>
      <c r="K542" s="69"/>
      <c r="L542" s="69"/>
    </row>
    <row r="543" spans="1:12" x14ac:dyDescent="0.2">
      <c r="A543" s="56" t="s">
        <v>342</v>
      </c>
      <c r="B543" s="74"/>
      <c r="C543" s="58"/>
      <c r="D543" s="150"/>
      <c r="E543" s="164"/>
      <c r="F543" s="58"/>
      <c r="G543" s="69"/>
      <c r="H543" s="69"/>
      <c r="I543" s="69"/>
      <c r="J543" s="69"/>
      <c r="K543" s="69"/>
      <c r="L543" s="69"/>
    </row>
    <row r="544" spans="1:12" x14ac:dyDescent="0.2">
      <c r="A544" s="73"/>
      <c r="B544" s="74"/>
      <c r="C544" s="58"/>
      <c r="D544" s="150"/>
      <c r="E544" s="164"/>
      <c r="F544" s="58"/>
      <c r="G544" s="69"/>
      <c r="H544" s="69"/>
      <c r="I544" s="69"/>
      <c r="J544" s="69"/>
      <c r="K544" s="69"/>
      <c r="L544" s="69"/>
    </row>
    <row r="545" spans="1:12" x14ac:dyDescent="0.2">
      <c r="A545" s="56" t="s">
        <v>343</v>
      </c>
      <c r="B545" s="74"/>
      <c r="C545" s="58"/>
      <c r="D545" s="150"/>
      <c r="E545" s="164"/>
      <c r="F545" s="58"/>
      <c r="G545" s="69"/>
      <c r="H545" s="69"/>
      <c r="I545" s="69"/>
      <c r="J545" s="69"/>
      <c r="K545" s="69"/>
      <c r="L545" s="69"/>
    </row>
    <row r="546" spans="1:12" x14ac:dyDescent="0.2">
      <c r="A546" s="56" t="s">
        <v>344</v>
      </c>
      <c r="B546" s="74"/>
      <c r="C546" s="58"/>
      <c r="D546" s="150"/>
      <c r="E546" s="164"/>
      <c r="F546" s="58"/>
      <c r="G546" s="69"/>
      <c r="H546" s="69"/>
      <c r="I546" s="69"/>
      <c r="J546" s="69"/>
      <c r="K546" s="69"/>
      <c r="L546" s="69"/>
    </row>
    <row r="547" spans="1:12" x14ac:dyDescent="0.2">
      <c r="A547" s="56" t="s">
        <v>345</v>
      </c>
      <c r="B547" s="74"/>
      <c r="C547" s="58"/>
      <c r="D547" s="165"/>
      <c r="E547" s="166"/>
      <c r="F547" s="58"/>
      <c r="G547" s="69"/>
      <c r="H547" s="69"/>
      <c r="I547" s="69"/>
      <c r="J547" s="69"/>
      <c r="K547" s="69"/>
      <c r="L547" s="69"/>
    </row>
    <row r="548" spans="1:12" x14ac:dyDescent="0.2">
      <c r="A548" s="55"/>
      <c r="B548" s="55"/>
      <c r="D548" s="55"/>
      <c r="E548" s="55"/>
      <c r="F548" s="71"/>
      <c r="G548" s="69"/>
      <c r="H548" s="69"/>
      <c r="I548" s="69"/>
      <c r="J548" s="69"/>
      <c r="K548" s="69"/>
      <c r="L548" s="69"/>
    </row>
    <row r="549" spans="1:12" x14ac:dyDescent="0.2">
      <c r="A549" s="77" t="s">
        <v>346</v>
      </c>
      <c r="B549" s="78" t="str">
        <f>VLOOKUP(B536,calendario,5,FALSE)</f>
        <v>Idroscalo A</v>
      </c>
      <c r="C549" s="79"/>
      <c r="D549" s="77" t="s">
        <v>347</v>
      </c>
      <c r="E549" s="78" t="str">
        <f>VLOOKUP(B536,calendario,6,FALSE)</f>
        <v>Swiss Nat.Team</v>
      </c>
      <c r="F549" s="6"/>
      <c r="G549" s="69"/>
      <c r="H549" s="69"/>
      <c r="I549" s="69"/>
      <c r="J549" s="69"/>
      <c r="K549" s="69"/>
      <c r="L549" s="69"/>
    </row>
    <row r="550" spans="1:12" x14ac:dyDescent="0.2">
      <c r="A550" s="56" t="s">
        <v>348</v>
      </c>
      <c r="B550" s="56" t="s">
        <v>349</v>
      </c>
      <c r="C550" s="73"/>
      <c r="D550" s="56" t="s">
        <v>348</v>
      </c>
      <c r="E550" s="56" t="s">
        <v>349</v>
      </c>
      <c r="F550" s="80"/>
      <c r="G550" s="69"/>
      <c r="H550" s="69"/>
      <c r="I550" s="69"/>
      <c r="J550" s="69"/>
      <c r="K550" s="69"/>
      <c r="L550" s="69"/>
    </row>
    <row r="551" spans="1:12" x14ac:dyDescent="0.2">
      <c r="A551" s="81">
        <f>VLOOKUP(B549,squadre,3,FALSE)</f>
        <v>1</v>
      </c>
      <c r="B551" s="70" t="str">
        <f>VLOOKUP(B549,squadre,4,FALSE)</f>
        <v>Ruggero Di Maria</v>
      </c>
      <c r="C551" s="69"/>
      <c r="D551" s="81">
        <f>VLOOKUP(E549,squadre,3,FALSE)</f>
        <v>2</v>
      </c>
      <c r="E551" s="70" t="str">
        <f>VLOOKUP(E549,squadre,4,FALSE)</f>
        <v xml:space="preserve">Andreas Bartelt </v>
      </c>
      <c r="F551" s="58"/>
      <c r="G551" s="69"/>
      <c r="H551" s="69"/>
      <c r="I551" s="69"/>
      <c r="J551" s="69"/>
      <c r="K551" s="69"/>
      <c r="L551" s="69"/>
    </row>
    <row r="552" spans="1:12" x14ac:dyDescent="0.2">
      <c r="A552" s="81">
        <f>VLOOKUP(B549,squadre,5,FALSE)</f>
        <v>2</v>
      </c>
      <c r="B552" s="70" t="str">
        <f>VLOOKUP(B549,squadre,6,FALSE)</f>
        <v>Daniele Caprioglio</v>
      </c>
      <c r="C552" s="69"/>
      <c r="D552" s="81">
        <f>VLOOKUP(E549,squadre,5,FALSE)</f>
        <v>3</v>
      </c>
      <c r="E552" s="70" t="str">
        <f>VLOOKUP(E549,squadre,6,FALSE)</f>
        <v xml:space="preserve">Jonas Woitkowiak </v>
      </c>
      <c r="F552" s="58"/>
      <c r="G552" s="69"/>
      <c r="H552" s="69"/>
      <c r="I552" s="69"/>
      <c r="J552" s="69"/>
      <c r="K552" s="69"/>
      <c r="L552" s="69"/>
    </row>
    <row r="553" spans="1:12" x14ac:dyDescent="0.2">
      <c r="A553" s="81">
        <f>VLOOKUP(B549,squadre,7,FALSE)</f>
        <v>4</v>
      </c>
      <c r="B553" s="70" t="str">
        <f>VLOOKUP(B549,squadre,8,FALSE)</f>
        <v>Mirko Caprioglio</v>
      </c>
      <c r="C553" s="69"/>
      <c r="D553" s="81">
        <f>VLOOKUP(E549,squadre,7,FALSE)</f>
        <v>5</v>
      </c>
      <c r="E553" s="70" t="str">
        <f>VLOOKUP(E549,squadre,8,FALSE)</f>
        <v xml:space="preserve">Nico Küenzi </v>
      </c>
      <c r="F553" s="58"/>
      <c r="G553" s="69"/>
      <c r="H553" s="69"/>
      <c r="I553" s="69"/>
      <c r="J553" s="69"/>
      <c r="K553" s="69"/>
      <c r="L553" s="69"/>
    </row>
    <row r="554" spans="1:12" x14ac:dyDescent="0.2">
      <c r="A554" s="81">
        <f>VLOOKUP(B549,squadre,9,FALSE)</f>
        <v>6</v>
      </c>
      <c r="B554" s="70" t="str">
        <f>VLOOKUP(B549,squadre,10,FALSE)</f>
        <v>Baroni Alberto</v>
      </c>
      <c r="C554" s="69"/>
      <c r="D554" s="81">
        <f>VLOOKUP(E549,squadre,9,FALSE)</f>
        <v>6</v>
      </c>
      <c r="E554" s="70" t="str">
        <f>VLOOKUP(E549,squadre,10,FALSE)</f>
        <v xml:space="preserve">Stephan Bartelt </v>
      </c>
      <c r="F554" s="58"/>
      <c r="G554" s="69"/>
      <c r="H554" s="69"/>
      <c r="I554" s="69"/>
      <c r="J554" s="69"/>
      <c r="K554" s="69"/>
      <c r="L554" s="69"/>
    </row>
    <row r="555" spans="1:12" x14ac:dyDescent="0.2">
      <c r="A555" s="81">
        <f>VLOOKUP(B549,squadre,11,FALSE)</f>
        <v>7</v>
      </c>
      <c r="B555" s="70" t="str">
        <f>VLOOKUP(B549,squadre,12,FALSE)</f>
        <v>Sasha Cardini</v>
      </c>
      <c r="C555" s="69"/>
      <c r="D555" s="81">
        <f>VLOOKUP(E549,squadre,11,FALSE)</f>
        <v>7</v>
      </c>
      <c r="E555" s="70" t="str">
        <f>VLOOKUP(E549,squadre,12,FALSE)</f>
        <v>Sandro Nüssler</v>
      </c>
      <c r="F555" s="58"/>
      <c r="G555" s="69"/>
      <c r="H555" s="69"/>
      <c r="I555" s="69"/>
      <c r="J555" s="69"/>
      <c r="K555" s="69"/>
      <c r="L555" s="69"/>
    </row>
    <row r="556" spans="1:12" x14ac:dyDescent="0.2">
      <c r="A556" s="81">
        <f>VLOOKUP(B549,squadre,13,FALSE)</f>
        <v>11</v>
      </c>
      <c r="B556" s="70" t="str">
        <f>VLOOKUP(B549,squadre,14,FALSE)</f>
        <v>Edoardo Di Maria</v>
      </c>
      <c r="C556" s="69"/>
      <c r="D556" s="81">
        <f>VLOOKUP(E549,squadre,13,FALSE)</f>
        <v>8</v>
      </c>
      <c r="E556" s="70" t="str">
        <f>VLOOKUP(E549,squadre,14,FALSE)</f>
        <v>Colin Weber</v>
      </c>
      <c r="F556" s="58"/>
      <c r="G556" s="69"/>
      <c r="H556" s="69"/>
      <c r="I556" s="69"/>
      <c r="J556" s="69"/>
      <c r="K556" s="69"/>
      <c r="L556" s="69"/>
    </row>
    <row r="557" spans="1:12" x14ac:dyDescent="0.2">
      <c r="A557" s="81">
        <f>VLOOKUP(B549,squadre,15,FALSE)</f>
        <v>0</v>
      </c>
      <c r="B557" s="70">
        <f>VLOOKUP(B549,squadre,16,FALSE)</f>
        <v>0</v>
      </c>
      <c r="C557" s="69"/>
      <c r="D557" s="81">
        <f>VLOOKUP(E549,squadre,15,FALSE)</f>
        <v>9</v>
      </c>
      <c r="E557" s="70" t="str">
        <f>VLOOKUP(E549,squadre,16,FALSE)</f>
        <v xml:space="preserve">Pascal Fuhrimann </v>
      </c>
      <c r="F557" s="58"/>
      <c r="G557" s="69"/>
      <c r="H557" s="69"/>
      <c r="I557" s="69"/>
      <c r="J557" s="69"/>
      <c r="K557" s="69"/>
      <c r="L557" s="69"/>
    </row>
    <row r="558" spans="1:12" x14ac:dyDescent="0.2">
      <c r="A558" s="81">
        <f>VLOOKUP(B549,squadre,17,FALSE)</f>
        <v>0</v>
      </c>
      <c r="B558" s="70">
        <f>VLOOKUP(B549,squadre,18,FALSE)</f>
        <v>0</v>
      </c>
      <c r="C558" s="69"/>
      <c r="D558" s="81">
        <f>VLOOKUP(E549,squadre,17,FALSE)</f>
        <v>10</v>
      </c>
      <c r="E558" s="70" t="str">
        <f>VLOOKUP(E549,squadre,18,FALSE)</f>
        <v>Simon Morger</v>
      </c>
      <c r="F558" s="58"/>
      <c r="G558" s="69"/>
      <c r="H558" s="69"/>
      <c r="I558" s="69"/>
      <c r="J558" s="69"/>
      <c r="K558" s="69"/>
      <c r="L558" s="69"/>
    </row>
    <row r="559" spans="1:12" x14ac:dyDescent="0.2">
      <c r="A559" s="81">
        <f>VLOOKUP(B549,squadre,19,FALSE)</f>
        <v>0</v>
      </c>
      <c r="B559" s="70">
        <f>VLOOKUP(B549,squadre,20,FALSE)</f>
        <v>0</v>
      </c>
      <c r="C559" s="69"/>
      <c r="D559" s="81">
        <f>VLOOKUP(E549,squadre,19,FALSE)</f>
        <v>0</v>
      </c>
      <c r="E559" s="70">
        <f>VLOOKUP(E549,squadre,20,FALSE)</f>
        <v>0</v>
      </c>
      <c r="F559" s="58"/>
      <c r="G559" s="69"/>
      <c r="H559" s="69"/>
      <c r="I559" s="69"/>
      <c r="J559" s="69"/>
      <c r="K559" s="69"/>
      <c r="L559" s="69"/>
    </row>
    <row r="560" spans="1:12" x14ac:dyDescent="0.2">
      <c r="A560" s="81">
        <f>VLOOKUP(B549,squadre,21,FALSE)</f>
        <v>0</v>
      </c>
      <c r="B560" s="70">
        <f>VLOOKUP(B549,squadre,22,FALSE)</f>
        <v>0</v>
      </c>
      <c r="C560" s="69"/>
      <c r="D560" s="81">
        <f>VLOOKUP(E549,squadre,21,FALSE)</f>
        <v>0</v>
      </c>
      <c r="E560" s="70">
        <f>VLOOKUP(E549,squadre,22,FALSE)</f>
        <v>0</v>
      </c>
      <c r="F560" s="58"/>
      <c r="G560" s="69"/>
      <c r="H560" s="69"/>
      <c r="I560" s="69"/>
      <c r="J560" s="69"/>
      <c r="K560" s="69"/>
      <c r="L560" s="69"/>
    </row>
    <row r="561" spans="1:12" x14ac:dyDescent="0.2">
      <c r="A561" s="83"/>
      <c r="B561" s="74"/>
      <c r="C561" s="69"/>
      <c r="D561" s="83"/>
      <c r="E561" s="74"/>
      <c r="F561" s="58"/>
      <c r="G561" s="69"/>
      <c r="H561" s="69"/>
      <c r="I561" s="69"/>
      <c r="J561" s="69"/>
      <c r="K561" s="69"/>
      <c r="L561" s="69"/>
    </row>
    <row r="562" spans="1:12" x14ac:dyDescent="0.2">
      <c r="A562" s="55"/>
      <c r="B562" s="55"/>
      <c r="C562" s="55"/>
      <c r="D562" s="55"/>
      <c r="E562" s="55"/>
      <c r="F562" s="71"/>
      <c r="G562" s="69"/>
      <c r="H562" s="69"/>
      <c r="I562" s="69"/>
      <c r="J562" s="69"/>
      <c r="K562" s="69"/>
      <c r="L562" s="69"/>
    </row>
    <row r="563" spans="1:12" x14ac:dyDescent="0.2">
      <c r="A563" s="77" t="s">
        <v>352</v>
      </c>
      <c r="B563" s="78" t="str">
        <f>B549</f>
        <v>Idroscalo A</v>
      </c>
      <c r="C563" s="84"/>
      <c r="D563" s="84"/>
      <c r="E563" s="78" t="str">
        <f>E549</f>
        <v>Swiss Nat.Team</v>
      </c>
      <c r="F563" s="71"/>
      <c r="G563" s="69"/>
      <c r="H563" s="69"/>
      <c r="I563" s="69"/>
      <c r="J563" s="69"/>
      <c r="K563" s="69"/>
      <c r="L563" s="69"/>
    </row>
    <row r="564" spans="1:12" x14ac:dyDescent="0.2">
      <c r="A564" s="56" t="s">
        <v>353</v>
      </c>
      <c r="B564" s="68"/>
      <c r="C564" s="14"/>
      <c r="D564" s="71"/>
      <c r="E564" s="68"/>
      <c r="F564" s="58"/>
      <c r="G564" s="69"/>
      <c r="H564" s="69"/>
      <c r="I564" s="69"/>
      <c r="J564" s="69"/>
      <c r="K564" s="69"/>
      <c r="L564" s="69"/>
    </row>
    <row r="565" spans="1:12" x14ac:dyDescent="0.2">
      <c r="A565" s="56" t="s">
        <v>354</v>
      </c>
      <c r="B565" s="69"/>
      <c r="C565" s="14"/>
      <c r="D565" s="71"/>
      <c r="E565" s="69"/>
      <c r="F565" s="58"/>
      <c r="G565" s="69"/>
      <c r="H565" s="69"/>
      <c r="I565" s="69"/>
      <c r="J565" s="69"/>
      <c r="K565" s="69"/>
      <c r="L565" s="69"/>
    </row>
    <row r="566" spans="1:12" x14ac:dyDescent="0.2">
      <c r="A566" s="56" t="s">
        <v>355</v>
      </c>
      <c r="B566" s="69"/>
      <c r="C566" s="14"/>
      <c r="D566" s="71"/>
      <c r="E566" s="69"/>
      <c r="F566" s="58"/>
      <c r="G566" s="69"/>
      <c r="H566" s="69"/>
      <c r="I566" s="69"/>
      <c r="J566" s="69"/>
      <c r="K566" s="69"/>
      <c r="L566" s="69"/>
    </row>
    <row r="567" spans="1:12" x14ac:dyDescent="0.2">
      <c r="A567" s="56" t="s">
        <v>356</v>
      </c>
      <c r="B567" s="69"/>
      <c r="C567" s="14"/>
      <c r="D567" s="71"/>
      <c r="E567" s="69"/>
      <c r="F567" s="58"/>
      <c r="G567" s="69"/>
      <c r="H567" s="69"/>
      <c r="I567" s="69"/>
      <c r="J567" s="69"/>
      <c r="K567" s="69"/>
      <c r="L567" s="69"/>
    </row>
    <row r="568" spans="1:12" ht="15.75" x14ac:dyDescent="0.25">
      <c r="A568" s="85" t="s">
        <v>357</v>
      </c>
      <c r="B568" s="86"/>
      <c r="C568" s="87"/>
      <c r="D568" s="88"/>
      <c r="E568" s="86"/>
      <c r="F568" s="58"/>
      <c r="G568" s="69"/>
      <c r="H568" s="69"/>
      <c r="I568" s="69"/>
      <c r="J568" s="69"/>
      <c r="K568" s="69"/>
      <c r="L568" s="69"/>
    </row>
    <row r="569" spans="1:12" x14ac:dyDescent="0.2">
      <c r="A569" s="89"/>
      <c r="B569" s="8"/>
      <c r="E569" s="55"/>
      <c r="F569" s="71"/>
      <c r="G569" s="69"/>
      <c r="H569" s="69"/>
      <c r="I569" s="69"/>
      <c r="J569" s="69"/>
      <c r="K569" s="69"/>
      <c r="L569" s="69"/>
    </row>
    <row r="570" spans="1:12" x14ac:dyDescent="0.2">
      <c r="A570" s="56" t="s">
        <v>358</v>
      </c>
      <c r="B570" s="69"/>
      <c r="C570" s="14"/>
      <c r="F570" s="71"/>
      <c r="G570" s="69"/>
      <c r="H570" s="69"/>
      <c r="I570" s="69"/>
      <c r="J570" s="69"/>
      <c r="K570" s="69"/>
      <c r="L570" s="69"/>
    </row>
    <row r="571" spans="1:12" x14ac:dyDescent="0.2">
      <c r="A571" s="55"/>
      <c r="B571" s="55"/>
      <c r="G571" s="55"/>
      <c r="H571" s="55"/>
      <c r="I571" s="55"/>
      <c r="J571" s="55"/>
      <c r="K571" s="55"/>
      <c r="L571" s="55"/>
    </row>
    <row r="572" spans="1:12" x14ac:dyDescent="0.2">
      <c r="A572" s="28" t="s">
        <v>341</v>
      </c>
      <c r="B572" s="3"/>
      <c r="D572" s="28" t="s">
        <v>342</v>
      </c>
      <c r="E572" s="3"/>
      <c r="G572" s="28" t="s">
        <v>359</v>
      </c>
      <c r="H572" s="3"/>
      <c r="K572" s="28" t="s">
        <v>360</v>
      </c>
      <c r="L572" s="3"/>
    </row>
    <row r="573" spans="1:12" x14ac:dyDescent="0.2">
      <c r="B573" s="55"/>
      <c r="E573" s="55"/>
      <c r="H573" s="55"/>
      <c r="L573" s="55"/>
    </row>
    <row r="574" spans="1:12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</sheetData>
  <mergeCells count="70">
    <mergeCell ref="D495:E495"/>
    <mergeCell ref="A534:E534"/>
    <mergeCell ref="D536:E536"/>
    <mergeCell ref="D496:E506"/>
    <mergeCell ref="D537:E547"/>
    <mergeCell ref="I495:J495"/>
    <mergeCell ref="I536:J536"/>
    <mergeCell ref="K534:L534"/>
    <mergeCell ref="I249:J249"/>
    <mergeCell ref="I331:J331"/>
    <mergeCell ref="I290:J290"/>
    <mergeCell ref="I454:J454"/>
    <mergeCell ref="K288:L288"/>
    <mergeCell ref="A288:E288"/>
    <mergeCell ref="D332:E342"/>
    <mergeCell ref="K493:L493"/>
    <mergeCell ref="K411:L411"/>
    <mergeCell ref="K452:L452"/>
    <mergeCell ref="K329:L329"/>
    <mergeCell ref="K370:L370"/>
    <mergeCell ref="I413:J413"/>
    <mergeCell ref="I372:J372"/>
    <mergeCell ref="D414:E424"/>
    <mergeCell ref="D413:E413"/>
    <mergeCell ref="A493:E493"/>
    <mergeCell ref="A452:E452"/>
    <mergeCell ref="D454:E454"/>
    <mergeCell ref="D455:E465"/>
    <mergeCell ref="A411:E411"/>
    <mergeCell ref="D373:E383"/>
    <mergeCell ref="D372:E372"/>
    <mergeCell ref="D291:E301"/>
    <mergeCell ref="D290:E290"/>
    <mergeCell ref="D331:E331"/>
    <mergeCell ref="A370:E370"/>
    <mergeCell ref="A329:E329"/>
    <mergeCell ref="K42:L42"/>
    <mergeCell ref="D3:E3"/>
    <mergeCell ref="I3:J3"/>
    <mergeCell ref="A1:E1"/>
    <mergeCell ref="D4:E14"/>
    <mergeCell ref="K1:L1"/>
    <mergeCell ref="A42:E42"/>
    <mergeCell ref="K83:L83"/>
    <mergeCell ref="A83:E83"/>
    <mergeCell ref="K124:L124"/>
    <mergeCell ref="A124:E124"/>
    <mergeCell ref="D44:E44"/>
    <mergeCell ref="I44:J44"/>
    <mergeCell ref="D85:E85"/>
    <mergeCell ref="D86:E96"/>
    <mergeCell ref="D45:E55"/>
    <mergeCell ref="D249:E249"/>
    <mergeCell ref="D250:E260"/>
    <mergeCell ref="A247:E247"/>
    <mergeCell ref="I126:J126"/>
    <mergeCell ref="I167:J167"/>
    <mergeCell ref="D208:E208"/>
    <mergeCell ref="I208:J208"/>
    <mergeCell ref="A206:E206"/>
    <mergeCell ref="A165:E165"/>
    <mergeCell ref="D127:E137"/>
    <mergeCell ref="D167:E167"/>
    <mergeCell ref="D209:E219"/>
    <mergeCell ref="D126:E126"/>
    <mergeCell ref="D168:E178"/>
    <mergeCell ref="K247:L247"/>
    <mergeCell ref="I85:J85"/>
    <mergeCell ref="K206:L206"/>
    <mergeCell ref="K165:L16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3"/>
  <sheetViews>
    <sheetView workbookViewId="0"/>
  </sheetViews>
  <sheetFormatPr defaultColWidth="14.42578125" defaultRowHeight="12.75" customHeight="1" x14ac:dyDescent="0.2"/>
  <cols>
    <col min="1" max="1" width="16.7109375" customWidth="1"/>
    <col min="2" max="2" width="24.85546875" customWidth="1"/>
    <col min="3" max="3" width="2.140625" customWidth="1"/>
    <col min="4" max="4" width="10.42578125" customWidth="1"/>
    <col min="5" max="5" width="30.7109375" customWidth="1"/>
    <col min="6" max="6" width="3.42578125" customWidth="1"/>
    <col min="7" max="7" width="8.140625" customWidth="1"/>
    <col min="8" max="8" width="14.140625" customWidth="1"/>
    <col min="9" max="10" width="5" customWidth="1"/>
    <col min="11" max="11" width="16.5703125" customWidth="1"/>
    <col min="12" max="12" width="30.5703125" customWidth="1"/>
  </cols>
  <sheetData>
    <row r="1" spans="1:12" ht="18" customHeight="1" x14ac:dyDescent="0.6">
      <c r="A1" s="170" t="s">
        <v>331</v>
      </c>
      <c r="B1" s="160"/>
      <c r="C1" s="160"/>
      <c r="D1" s="160"/>
      <c r="E1" s="160"/>
      <c r="F1" s="52" t="s">
        <v>332</v>
      </c>
      <c r="G1" s="53"/>
      <c r="H1" s="53"/>
      <c r="I1" s="53"/>
      <c r="J1" s="53"/>
      <c r="K1" s="169" t="s">
        <v>333</v>
      </c>
      <c r="L1" s="160"/>
    </row>
    <row r="2" spans="1:12" x14ac:dyDescent="0.2">
      <c r="A2" s="8"/>
      <c r="B2" s="8"/>
      <c r="C2" s="55"/>
      <c r="D2" s="8"/>
      <c r="E2" s="8"/>
      <c r="F2" s="55"/>
      <c r="G2" s="8"/>
      <c r="H2" s="8"/>
      <c r="I2" s="8"/>
      <c r="J2" s="8"/>
      <c r="K2" s="8"/>
      <c r="L2" s="8"/>
    </row>
    <row r="3" spans="1:12" x14ac:dyDescent="0.2">
      <c r="A3" s="56" t="s">
        <v>19</v>
      </c>
      <c r="B3" s="57">
        <v>58</v>
      </c>
      <c r="C3" s="58"/>
      <c r="D3" s="167" t="s">
        <v>334</v>
      </c>
      <c r="E3" s="168"/>
      <c r="F3" s="60">
        <f>B3</f>
        <v>58</v>
      </c>
      <c r="G3" s="61" t="s">
        <v>335</v>
      </c>
      <c r="H3" s="62" t="str">
        <f>B16</f>
        <v>CMM TRieste</v>
      </c>
      <c r="I3" s="167" t="s">
        <v>336</v>
      </c>
      <c r="J3" s="168"/>
      <c r="K3" s="62" t="str">
        <f>E16</f>
        <v>C.C.Carso</v>
      </c>
      <c r="L3" s="61" t="s">
        <v>65</v>
      </c>
    </row>
    <row r="4" spans="1:12" x14ac:dyDescent="0.2">
      <c r="A4" s="56" t="s">
        <v>337</v>
      </c>
      <c r="B4" s="91">
        <f>VLOOKUP(FLOOR(B3/4,1)*4+1,calendario,2,FALSE)</f>
        <v>0.375</v>
      </c>
      <c r="C4" s="58"/>
      <c r="D4" s="162"/>
      <c r="E4" s="163"/>
      <c r="F4" s="58"/>
      <c r="G4" s="68"/>
      <c r="H4" s="68"/>
      <c r="I4" s="68"/>
      <c r="J4" s="69"/>
      <c r="K4" s="69"/>
      <c r="L4" s="69"/>
    </row>
    <row r="5" spans="1:12" x14ac:dyDescent="0.2">
      <c r="A5" s="56" t="s">
        <v>338</v>
      </c>
      <c r="B5" s="70">
        <f>VLOOKUP(B3,calendario,3,FALSE)</f>
        <v>2</v>
      </c>
      <c r="C5" s="58"/>
      <c r="D5" s="150"/>
      <c r="E5" s="164"/>
      <c r="F5" s="58"/>
      <c r="G5" s="69"/>
      <c r="H5" s="69"/>
      <c r="I5" s="69"/>
      <c r="J5" s="69"/>
      <c r="K5" s="69"/>
      <c r="L5" s="69"/>
    </row>
    <row r="6" spans="1:12" x14ac:dyDescent="0.2">
      <c r="A6" s="56" t="s">
        <v>36</v>
      </c>
      <c r="B6" s="70" t="str">
        <f>VLOOKUP(B16,squadre,2,FALSE)</f>
        <v>2nd Division</v>
      </c>
      <c r="C6" s="58"/>
      <c r="D6" s="150"/>
      <c r="E6" s="164"/>
      <c r="F6" s="58"/>
      <c r="G6" s="68"/>
      <c r="H6" s="68"/>
      <c r="I6" s="68"/>
      <c r="J6" s="69"/>
      <c r="K6" s="69"/>
      <c r="L6" s="69"/>
    </row>
    <row r="7" spans="1:12" x14ac:dyDescent="0.2">
      <c r="A7" s="56" t="s">
        <v>340</v>
      </c>
      <c r="B7" s="72">
        <v>42834</v>
      </c>
      <c r="C7" s="58"/>
      <c r="D7" s="150"/>
      <c r="E7" s="164"/>
      <c r="F7" s="58"/>
      <c r="G7" s="68"/>
      <c r="H7" s="68"/>
      <c r="I7" s="68"/>
      <c r="J7" s="69"/>
      <c r="K7" s="69"/>
      <c r="L7" s="69"/>
    </row>
    <row r="8" spans="1:12" x14ac:dyDescent="0.2">
      <c r="A8" s="73"/>
      <c r="B8" s="74"/>
      <c r="C8" s="58"/>
      <c r="D8" s="150"/>
      <c r="E8" s="164"/>
      <c r="F8" s="58"/>
      <c r="G8" s="69"/>
      <c r="H8" s="69"/>
      <c r="I8" s="69"/>
      <c r="J8" s="69"/>
      <c r="K8" s="69"/>
      <c r="L8" s="69"/>
    </row>
    <row r="9" spans="1:12" x14ac:dyDescent="0.2">
      <c r="A9" s="56" t="s">
        <v>341</v>
      </c>
      <c r="B9" s="75" t="str">
        <f>VLOOKUP(B3,calendario,9,FALSE)</f>
        <v>C.C.Firenze A</v>
      </c>
      <c r="C9" s="58"/>
      <c r="D9" s="150"/>
      <c r="E9" s="164"/>
      <c r="F9" s="58"/>
      <c r="G9" s="69"/>
      <c r="H9" s="69"/>
      <c r="I9" s="69"/>
      <c r="J9" s="69"/>
      <c r="K9" s="69"/>
      <c r="L9" s="69"/>
    </row>
    <row r="10" spans="1:12" x14ac:dyDescent="0.2">
      <c r="A10" s="56" t="s">
        <v>342</v>
      </c>
      <c r="B10" s="105"/>
      <c r="C10" s="58"/>
      <c r="D10" s="150"/>
      <c r="E10" s="164"/>
      <c r="F10" s="58"/>
      <c r="G10" s="69"/>
      <c r="H10" s="69"/>
      <c r="I10" s="69"/>
      <c r="J10" s="69"/>
      <c r="K10" s="69"/>
      <c r="L10" s="69"/>
    </row>
    <row r="11" spans="1:12" x14ac:dyDescent="0.2">
      <c r="A11" s="73"/>
      <c r="B11" s="74"/>
      <c r="C11" s="58"/>
      <c r="D11" s="150"/>
      <c r="E11" s="164"/>
      <c r="F11" s="58"/>
      <c r="G11" s="69"/>
      <c r="H11" s="69"/>
      <c r="I11" s="69"/>
      <c r="J11" s="69"/>
      <c r="K11" s="69"/>
      <c r="L11" s="69"/>
    </row>
    <row r="12" spans="1:12" x14ac:dyDescent="0.2">
      <c r="A12" s="56" t="s">
        <v>343</v>
      </c>
      <c r="B12" s="105"/>
      <c r="C12" s="58"/>
      <c r="D12" s="150"/>
      <c r="E12" s="164"/>
      <c r="F12" s="58"/>
      <c r="G12" s="69"/>
      <c r="H12" s="69"/>
      <c r="I12" s="69"/>
      <c r="J12" s="69"/>
      <c r="K12" s="69"/>
      <c r="L12" s="69"/>
    </row>
    <row r="13" spans="1:12" x14ac:dyDescent="0.2">
      <c r="A13" s="56" t="s">
        <v>344</v>
      </c>
      <c r="B13" s="105"/>
      <c r="C13" s="58"/>
      <c r="D13" s="150"/>
      <c r="E13" s="164"/>
      <c r="F13" s="58"/>
      <c r="G13" s="69"/>
      <c r="H13" s="69"/>
      <c r="I13" s="69"/>
      <c r="J13" s="69"/>
      <c r="K13" s="69"/>
      <c r="L13" s="69"/>
    </row>
    <row r="14" spans="1:12" x14ac:dyDescent="0.2">
      <c r="A14" s="56" t="s">
        <v>345</v>
      </c>
      <c r="B14" s="105"/>
      <c r="C14" s="58"/>
      <c r="D14" s="165"/>
      <c r="E14" s="166"/>
      <c r="F14" s="58"/>
      <c r="G14" s="69"/>
      <c r="H14" s="69"/>
      <c r="I14" s="69"/>
      <c r="J14" s="69"/>
      <c r="K14" s="69"/>
      <c r="L14" s="69"/>
    </row>
    <row r="15" spans="1:12" x14ac:dyDescent="0.2">
      <c r="A15" s="55"/>
      <c r="B15" s="55"/>
      <c r="D15" s="55"/>
      <c r="E15" s="55"/>
      <c r="F15" s="71"/>
      <c r="G15" s="69"/>
      <c r="H15" s="69"/>
      <c r="I15" s="69"/>
      <c r="J15" s="69"/>
      <c r="K15" s="69"/>
      <c r="L15" s="69"/>
    </row>
    <row r="16" spans="1:12" x14ac:dyDescent="0.2">
      <c r="A16" s="77" t="s">
        <v>346</v>
      </c>
      <c r="B16" s="78" t="str">
        <f>VLOOKUP(B3,calendario,5,FALSE)</f>
        <v>CMM TRieste</v>
      </c>
      <c r="C16" s="79"/>
      <c r="D16" s="77" t="s">
        <v>347</v>
      </c>
      <c r="E16" s="78" t="str">
        <f>VLOOKUP(B3,calendario,6,FALSE)</f>
        <v>C.C.Carso</v>
      </c>
      <c r="F16" s="6"/>
      <c r="G16" s="69"/>
      <c r="H16" s="69"/>
      <c r="I16" s="69"/>
      <c r="J16" s="69"/>
      <c r="K16" s="69"/>
      <c r="L16" s="69"/>
    </row>
    <row r="17" spans="1:12" x14ac:dyDescent="0.2">
      <c r="A17" s="56" t="s">
        <v>348</v>
      </c>
      <c r="B17" s="56" t="s">
        <v>349</v>
      </c>
      <c r="C17" s="73"/>
      <c r="D17" s="56" t="s">
        <v>348</v>
      </c>
      <c r="E17" s="56" t="s">
        <v>349</v>
      </c>
      <c r="F17" s="80"/>
      <c r="G17" s="69"/>
      <c r="H17" s="69"/>
      <c r="I17" s="69"/>
      <c r="J17" s="69"/>
      <c r="K17" s="69"/>
      <c r="L17" s="69"/>
    </row>
    <row r="18" spans="1:12" x14ac:dyDescent="0.2">
      <c r="A18" s="81">
        <f>VLOOKUP(B16,squadre,3,FALSE)</f>
        <v>1</v>
      </c>
      <c r="B18" s="70" t="str">
        <f>VLOOKUP(B16,squadre,4,FALSE)</f>
        <v>Carlo Bigaglia</v>
      </c>
      <c r="C18" s="69"/>
      <c r="D18" s="81">
        <f>VLOOKUP(E16,squadre,3,FALSE)</f>
        <v>7</v>
      </c>
      <c r="E18" s="70" t="str">
        <f>VLOOKUP(E16,squadre,4,FALSE)</f>
        <v>Borelli igor</v>
      </c>
      <c r="F18" s="58"/>
      <c r="G18" s="69"/>
      <c r="H18" s="69"/>
      <c r="I18" s="69"/>
      <c r="J18" s="69"/>
      <c r="K18" s="69"/>
      <c r="L18" s="69"/>
    </row>
    <row r="19" spans="1:12" x14ac:dyDescent="0.2">
      <c r="A19" s="81">
        <f>VLOOKUP(B16,squadre,5,FALSE)</f>
        <v>3</v>
      </c>
      <c r="B19" s="70" t="str">
        <f>VLOOKUP(B16,squadre,6,FALSE)</f>
        <v>Andrea Falconer</v>
      </c>
      <c r="C19" s="69"/>
      <c r="D19" s="81">
        <f>VLOOKUP(E16,squadre,5,FALSE)</f>
        <v>4</v>
      </c>
      <c r="E19" s="70" t="str">
        <f>VLOOKUP(E16,squadre,6,FALSE)</f>
        <v>Palladino massimo</v>
      </c>
      <c r="F19" s="58"/>
      <c r="G19" s="69"/>
      <c r="H19" s="69"/>
      <c r="I19" s="69"/>
      <c r="J19" s="69"/>
      <c r="K19" s="69"/>
      <c r="L19" s="69"/>
    </row>
    <row r="20" spans="1:12" x14ac:dyDescent="0.2">
      <c r="A20" s="81">
        <f>VLOOKUP(B16,squadre,7,FALSE)</f>
        <v>5</v>
      </c>
      <c r="B20" s="70" t="str">
        <f>VLOOKUP(B16,squadre,8,FALSE)</f>
        <v>Matteo Benetton</v>
      </c>
      <c r="C20" s="69"/>
      <c r="D20" s="81">
        <f>VLOOKUP(E16,squadre,7,FALSE)</f>
        <v>6</v>
      </c>
      <c r="E20" s="70" t="str">
        <f>VLOOKUP(E16,squadre,8,FALSE)</f>
        <v>Del ben stefano</v>
      </c>
      <c r="F20" s="58"/>
      <c r="G20" s="69"/>
      <c r="H20" s="69"/>
      <c r="I20" s="69"/>
      <c r="J20" s="69"/>
      <c r="K20" s="69"/>
      <c r="L20" s="69"/>
    </row>
    <row r="21" spans="1:12" x14ac:dyDescent="0.2">
      <c r="A21" s="81">
        <f>VLOOKUP(B16,squadre,9,FALSE)</f>
        <v>6</v>
      </c>
      <c r="B21" s="70" t="str">
        <f>VLOOKUP(B16,squadre,10,FALSE)</f>
        <v>Marco De Colombani</v>
      </c>
      <c r="C21" s="69"/>
      <c r="D21" s="81">
        <f>VLOOKUP(E16,squadre,9,FALSE)</f>
        <v>8</v>
      </c>
      <c r="E21" s="70" t="str">
        <f>VLOOKUP(E16,squadre,10,FALSE)</f>
        <v>Mongelli Gianluca</v>
      </c>
      <c r="F21" s="58"/>
      <c r="G21" s="69"/>
      <c r="H21" s="69"/>
      <c r="I21" s="69"/>
      <c r="J21" s="69"/>
      <c r="K21" s="69"/>
      <c r="L21" s="69"/>
    </row>
    <row r="22" spans="1:12" x14ac:dyDescent="0.2">
      <c r="A22" s="81">
        <f>VLOOKUP(B16,squadre,11,FALSE)</f>
        <v>7</v>
      </c>
      <c r="B22" s="70" t="str">
        <f>VLOOKUP(B16,squadre,12,FALSE)</f>
        <v>Bigaglia Enrico</v>
      </c>
      <c r="C22" s="69"/>
      <c r="D22" s="81">
        <f>VLOOKUP(E16,squadre,11,FALSE)</f>
        <v>9</v>
      </c>
      <c r="E22" s="70" t="str">
        <f>VLOOKUP(E16,squadre,12,FALSE)</f>
        <v>Esopi tobia</v>
      </c>
      <c r="F22" s="58"/>
      <c r="G22" s="69"/>
      <c r="H22" s="69"/>
      <c r="I22" s="69"/>
      <c r="J22" s="69"/>
      <c r="K22" s="69"/>
      <c r="L22" s="69"/>
    </row>
    <row r="23" spans="1:12" x14ac:dyDescent="0.2">
      <c r="A23" s="81">
        <f>VLOOKUP(B16,squadre,13,FALSE)</f>
        <v>8</v>
      </c>
      <c r="B23" s="70" t="str">
        <f>VLOOKUP(B16,squadre,14,FALSE)</f>
        <v>Rocco Bon</v>
      </c>
      <c r="C23" s="69"/>
      <c r="D23" s="81">
        <f>VLOOKUP(E16,squadre,13,FALSE)</f>
        <v>2</v>
      </c>
      <c r="E23" s="70" t="str">
        <f>VLOOKUP(E16,squadre,14,FALSE)</f>
        <v>Cocco luca</v>
      </c>
      <c r="F23" s="58"/>
      <c r="G23" s="69"/>
      <c r="H23" s="69"/>
      <c r="I23" s="69"/>
      <c r="J23" s="69"/>
      <c r="K23" s="69"/>
      <c r="L23" s="69"/>
    </row>
    <row r="24" spans="1:12" x14ac:dyDescent="0.2">
      <c r="A24" s="81">
        <f>VLOOKUP(B16,squadre,15,FALSE)</f>
        <v>9</v>
      </c>
      <c r="B24" s="70" t="str">
        <f>VLOOKUP(B16,squadre,16,FALSE)</f>
        <v>Tobia Esopi</v>
      </c>
      <c r="C24" s="69"/>
      <c r="D24" s="81">
        <f>VLOOKUP(E16,squadre,15,FALSE)</f>
        <v>0</v>
      </c>
      <c r="E24" s="70">
        <f>VLOOKUP(E16,squadre,16,FALSE)</f>
        <v>0</v>
      </c>
      <c r="F24" s="58"/>
      <c r="G24" s="69"/>
      <c r="H24" s="69"/>
      <c r="I24" s="69"/>
      <c r="J24" s="69"/>
      <c r="K24" s="69"/>
      <c r="L24" s="69"/>
    </row>
    <row r="25" spans="1:12" x14ac:dyDescent="0.2">
      <c r="A25" s="81">
        <f>VLOOKUP(B16,squadre,17,FALSE)</f>
        <v>13</v>
      </c>
      <c r="B25" s="70" t="str">
        <f>VLOOKUP(B16,squadre,18,FALSE)</f>
        <v>Stefano Rugo</v>
      </c>
      <c r="C25" s="69"/>
      <c r="D25" s="81">
        <f>VLOOKUP(E16,squadre,17,FALSE)</f>
        <v>0</v>
      </c>
      <c r="E25" s="70">
        <f>VLOOKUP(E16,squadre,18,FALSE)</f>
        <v>0</v>
      </c>
      <c r="F25" s="58"/>
      <c r="G25" s="69"/>
      <c r="H25" s="69"/>
      <c r="I25" s="69"/>
      <c r="J25" s="69"/>
      <c r="K25" s="69"/>
      <c r="L25" s="69"/>
    </row>
    <row r="26" spans="1:12" x14ac:dyDescent="0.2">
      <c r="A26" s="81">
        <f>VLOOKUP(B16,squadre,19,FALSE)</f>
        <v>0</v>
      </c>
      <c r="B26" s="70">
        <f>VLOOKUP(B16,squadre,20,FALSE)</f>
        <v>0</v>
      </c>
      <c r="C26" s="69"/>
      <c r="D26" s="81">
        <f>VLOOKUP(E16,squadre,19,FALSE)</f>
        <v>0</v>
      </c>
      <c r="E26" s="70">
        <f>VLOOKUP(E16,squadre,20,FALSE)</f>
        <v>0</v>
      </c>
      <c r="F26" s="58"/>
      <c r="G26" s="69"/>
      <c r="H26" s="69"/>
      <c r="I26" s="69"/>
      <c r="J26" s="69"/>
      <c r="K26" s="69"/>
      <c r="L26" s="69"/>
    </row>
    <row r="27" spans="1:12" x14ac:dyDescent="0.2">
      <c r="A27" s="81">
        <f>VLOOKUP(B16,squadre,21,FALSE)</f>
        <v>0</v>
      </c>
      <c r="B27" s="70">
        <f>VLOOKUP(B16,squadre,22,FALSE)</f>
        <v>0</v>
      </c>
      <c r="C27" s="69"/>
      <c r="D27" s="81">
        <f>VLOOKUP(E16,squadre,21,FALSE)</f>
        <v>0</v>
      </c>
      <c r="E27" s="70">
        <f>VLOOKUP(E16,squadre,22,FALSE)</f>
        <v>0</v>
      </c>
      <c r="F27" s="58"/>
      <c r="G27" s="69"/>
      <c r="H27" s="69"/>
      <c r="I27" s="69"/>
      <c r="J27" s="69"/>
      <c r="K27" s="69"/>
      <c r="L27" s="69"/>
    </row>
    <row r="28" spans="1:12" x14ac:dyDescent="0.2">
      <c r="A28" s="83"/>
      <c r="B28" s="74"/>
      <c r="C28" s="69"/>
      <c r="D28" s="83"/>
      <c r="E28" s="74"/>
      <c r="F28" s="58"/>
      <c r="G28" s="69"/>
      <c r="H28" s="69"/>
      <c r="I28" s="69"/>
      <c r="J28" s="69"/>
      <c r="K28" s="69"/>
      <c r="L28" s="69"/>
    </row>
    <row r="29" spans="1:12" x14ac:dyDescent="0.2">
      <c r="A29" s="55"/>
      <c r="B29" s="55"/>
      <c r="C29" s="55"/>
      <c r="D29" s="55"/>
      <c r="E29" s="55"/>
      <c r="F29" s="71"/>
      <c r="G29" s="69"/>
      <c r="H29" s="69"/>
      <c r="I29" s="69"/>
      <c r="J29" s="69"/>
      <c r="K29" s="69"/>
      <c r="L29" s="69"/>
    </row>
    <row r="30" spans="1:12" x14ac:dyDescent="0.2">
      <c r="A30" s="77" t="s">
        <v>352</v>
      </c>
      <c r="B30" s="78" t="str">
        <f>B16</f>
        <v>CMM TRieste</v>
      </c>
      <c r="C30" s="84"/>
      <c r="D30" s="84"/>
      <c r="E30" s="78" t="str">
        <f>E16</f>
        <v>C.C.Carso</v>
      </c>
      <c r="F30" s="71"/>
      <c r="G30" s="69"/>
      <c r="H30" s="69"/>
      <c r="I30" s="69"/>
      <c r="J30" s="69"/>
      <c r="K30" s="69"/>
      <c r="L30" s="69"/>
    </row>
    <row r="31" spans="1:12" x14ac:dyDescent="0.2">
      <c r="A31" s="56" t="s">
        <v>353</v>
      </c>
      <c r="B31" s="68"/>
      <c r="C31" s="14"/>
      <c r="D31" s="71"/>
      <c r="E31" s="68"/>
      <c r="F31" s="58"/>
      <c r="G31" s="69"/>
      <c r="H31" s="69"/>
      <c r="I31" s="69"/>
      <c r="J31" s="69"/>
      <c r="K31" s="69"/>
      <c r="L31" s="69"/>
    </row>
    <row r="32" spans="1:12" x14ac:dyDescent="0.2">
      <c r="A32" s="56" t="s">
        <v>354</v>
      </c>
      <c r="B32" s="68"/>
      <c r="C32" s="14"/>
      <c r="D32" s="71"/>
      <c r="E32" s="68"/>
      <c r="F32" s="58"/>
      <c r="G32" s="69"/>
      <c r="H32" s="69"/>
      <c r="I32" s="69"/>
      <c r="J32" s="69"/>
      <c r="K32" s="69"/>
      <c r="L32" s="69"/>
    </row>
    <row r="33" spans="1:12" x14ac:dyDescent="0.2">
      <c r="A33" s="56" t="s">
        <v>355</v>
      </c>
      <c r="B33" s="69"/>
      <c r="C33" s="14"/>
      <c r="D33" s="71"/>
      <c r="E33" s="69"/>
      <c r="F33" s="58"/>
      <c r="G33" s="69"/>
      <c r="H33" s="69"/>
      <c r="I33" s="69"/>
      <c r="J33" s="69"/>
      <c r="K33" s="69"/>
      <c r="L33" s="69"/>
    </row>
    <row r="34" spans="1:12" x14ac:dyDescent="0.2">
      <c r="A34" s="56" t="s">
        <v>356</v>
      </c>
      <c r="B34" s="69"/>
      <c r="C34" s="14"/>
      <c r="D34" s="71"/>
      <c r="E34" s="69"/>
      <c r="F34" s="58"/>
      <c r="G34" s="69"/>
      <c r="H34" s="69"/>
      <c r="I34" s="69"/>
      <c r="J34" s="69"/>
      <c r="K34" s="69"/>
      <c r="L34" s="69"/>
    </row>
    <row r="35" spans="1:12" ht="15.75" x14ac:dyDescent="0.25">
      <c r="A35" s="85" t="s">
        <v>357</v>
      </c>
      <c r="B35" s="86">
        <v>3</v>
      </c>
      <c r="C35" s="87"/>
      <c r="D35" s="88"/>
      <c r="E35" s="86">
        <v>2</v>
      </c>
      <c r="F35" s="58"/>
      <c r="G35" s="69"/>
      <c r="H35" s="69"/>
      <c r="I35" s="69"/>
      <c r="J35" s="69"/>
      <c r="K35" s="69"/>
      <c r="L35" s="69"/>
    </row>
    <row r="36" spans="1:12" x14ac:dyDescent="0.2">
      <c r="A36" s="89"/>
      <c r="B36" s="8"/>
      <c r="E36" s="55"/>
      <c r="F36" s="71"/>
      <c r="G36" s="69"/>
      <c r="H36" s="69"/>
      <c r="I36" s="69"/>
      <c r="J36" s="69"/>
      <c r="K36" s="69"/>
      <c r="L36" s="69"/>
    </row>
    <row r="37" spans="1:12" x14ac:dyDescent="0.2">
      <c r="A37" s="56" t="s">
        <v>358</v>
      </c>
      <c r="B37" s="69"/>
      <c r="C37" s="14"/>
      <c r="F37" s="71"/>
      <c r="G37" s="69"/>
      <c r="H37" s="69"/>
      <c r="I37" s="69"/>
      <c r="J37" s="69"/>
      <c r="K37" s="69"/>
      <c r="L37" s="69"/>
    </row>
    <row r="38" spans="1:12" x14ac:dyDescent="0.2">
      <c r="A38" s="55"/>
      <c r="B38" s="55"/>
      <c r="G38" s="55"/>
      <c r="H38" s="55"/>
      <c r="I38" s="55"/>
      <c r="J38" s="55"/>
      <c r="K38" s="55"/>
      <c r="L38" s="55"/>
    </row>
    <row r="39" spans="1:12" x14ac:dyDescent="0.2">
      <c r="A39" s="28" t="s">
        <v>341</v>
      </c>
      <c r="B39" s="3"/>
      <c r="D39" s="28" t="s">
        <v>342</v>
      </c>
      <c r="E39" s="3"/>
      <c r="G39" s="28" t="s">
        <v>359</v>
      </c>
      <c r="H39" s="3"/>
      <c r="K39" s="28" t="s">
        <v>360</v>
      </c>
      <c r="L39" s="3"/>
    </row>
    <row r="40" spans="1:12" x14ac:dyDescent="0.2">
      <c r="B40" s="55"/>
      <c r="E40" s="55"/>
      <c r="H40" s="55"/>
      <c r="L40" s="55"/>
    </row>
    <row r="41" spans="1:12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45" x14ac:dyDescent="0.6">
      <c r="A42" s="170" t="s">
        <v>331</v>
      </c>
      <c r="B42" s="160"/>
      <c r="C42" s="160"/>
      <c r="D42" s="160"/>
      <c r="E42" s="160"/>
      <c r="F42" s="52" t="s">
        <v>332</v>
      </c>
      <c r="G42" s="53"/>
      <c r="H42" s="53"/>
      <c r="I42" s="53"/>
      <c r="J42" s="53"/>
      <c r="K42" s="169" t="s">
        <v>333</v>
      </c>
      <c r="L42" s="160"/>
    </row>
    <row r="43" spans="1:12" x14ac:dyDescent="0.2">
      <c r="A43" s="8"/>
      <c r="B43" s="8"/>
      <c r="C43" s="55"/>
      <c r="D43" s="8"/>
      <c r="E43" s="8"/>
      <c r="F43" s="55"/>
      <c r="G43" s="8"/>
      <c r="H43" s="8"/>
      <c r="I43" s="8"/>
      <c r="J43" s="8"/>
      <c r="K43" s="8"/>
      <c r="L43" s="8"/>
    </row>
    <row r="44" spans="1:12" x14ac:dyDescent="0.2">
      <c r="A44" s="56" t="s">
        <v>19</v>
      </c>
      <c r="B44" s="90">
        <f>B3+4</f>
        <v>62</v>
      </c>
      <c r="C44" s="58"/>
      <c r="D44" s="167" t="s">
        <v>334</v>
      </c>
      <c r="E44" s="168"/>
      <c r="F44" s="60">
        <f>B44</f>
        <v>62</v>
      </c>
      <c r="G44" s="61" t="s">
        <v>335</v>
      </c>
      <c r="H44" s="62" t="str">
        <f>B57</f>
        <v>ArenzanoX</v>
      </c>
      <c r="I44" s="167" t="s">
        <v>336</v>
      </c>
      <c r="J44" s="168"/>
      <c r="K44" s="62" t="str">
        <f>E57</f>
        <v>Idroscalo A</v>
      </c>
      <c r="L44" s="61" t="s">
        <v>65</v>
      </c>
    </row>
    <row r="45" spans="1:12" x14ac:dyDescent="0.2">
      <c r="A45" s="56" t="s">
        <v>337</v>
      </c>
      <c r="B45" s="91">
        <f>VLOOKUP(FLOOR(B44/4,1)*4+1,calendario,2,FALSE)</f>
        <v>0.39583333333333331</v>
      </c>
      <c r="C45" s="58"/>
      <c r="D45" s="162"/>
      <c r="E45" s="163"/>
      <c r="F45" s="58"/>
      <c r="G45" s="68"/>
      <c r="H45" s="69"/>
      <c r="I45" s="69"/>
      <c r="J45" s="68"/>
      <c r="K45" s="68"/>
      <c r="L45" s="69"/>
    </row>
    <row r="46" spans="1:12" x14ac:dyDescent="0.2">
      <c r="A46" s="56" t="s">
        <v>338</v>
      </c>
      <c r="B46" s="70">
        <f>VLOOKUP(B44,calendario,3,FALSE)</f>
        <v>2</v>
      </c>
      <c r="C46" s="58"/>
      <c r="D46" s="150"/>
      <c r="E46" s="164"/>
      <c r="F46" s="58"/>
      <c r="G46" s="68"/>
      <c r="H46" s="68"/>
      <c r="I46" s="68"/>
      <c r="J46" s="69"/>
      <c r="K46" s="69"/>
      <c r="L46" s="69"/>
    </row>
    <row r="47" spans="1:12" x14ac:dyDescent="0.2">
      <c r="A47" s="56" t="s">
        <v>36</v>
      </c>
      <c r="B47" s="70" t="str">
        <f>VLOOKUP(B57,squadre,2,FALSE)</f>
        <v>1st Division</v>
      </c>
      <c r="C47" s="58"/>
      <c r="D47" s="150"/>
      <c r="E47" s="164"/>
      <c r="F47" s="58"/>
      <c r="G47" s="68"/>
      <c r="H47" s="68"/>
      <c r="I47" s="69"/>
      <c r="J47" s="69"/>
      <c r="K47" s="69"/>
      <c r="L47" s="68"/>
    </row>
    <row r="48" spans="1:12" x14ac:dyDescent="0.2">
      <c r="A48" s="56" t="s">
        <v>340</v>
      </c>
      <c r="B48" s="72">
        <v>42834</v>
      </c>
      <c r="C48" s="58"/>
      <c r="D48" s="150"/>
      <c r="E48" s="164"/>
      <c r="F48" s="58"/>
      <c r="G48" s="69"/>
      <c r="H48" s="69"/>
      <c r="I48" s="69"/>
      <c r="J48" s="69"/>
      <c r="K48" s="69"/>
      <c r="L48" s="69"/>
    </row>
    <row r="49" spans="1:12" x14ac:dyDescent="0.2">
      <c r="A49" s="73"/>
      <c r="B49" s="74"/>
      <c r="C49" s="58"/>
      <c r="D49" s="150"/>
      <c r="E49" s="164"/>
      <c r="F49" s="58"/>
      <c r="G49" s="68"/>
      <c r="H49" s="69"/>
      <c r="I49" s="69"/>
      <c r="J49" s="69"/>
      <c r="K49" s="68"/>
      <c r="L49" s="68"/>
    </row>
    <row r="50" spans="1:12" x14ac:dyDescent="0.2">
      <c r="A50" s="56" t="s">
        <v>341</v>
      </c>
      <c r="B50" s="75" t="str">
        <f>VLOOKUP(B44,calendario,9,FALSE)</f>
        <v>C.C.Firenze B</v>
      </c>
      <c r="C50" s="58"/>
      <c r="D50" s="150"/>
      <c r="E50" s="164"/>
      <c r="F50" s="58"/>
      <c r="G50" s="68"/>
      <c r="H50" s="69"/>
      <c r="I50" s="69"/>
      <c r="J50" s="68"/>
      <c r="K50" s="68"/>
      <c r="L50" s="69"/>
    </row>
    <row r="51" spans="1:12" x14ac:dyDescent="0.2">
      <c r="A51" s="56" t="s">
        <v>342</v>
      </c>
      <c r="B51" s="105"/>
      <c r="C51" s="58"/>
      <c r="D51" s="150"/>
      <c r="E51" s="164"/>
      <c r="F51" s="58"/>
      <c r="G51" s="68"/>
      <c r="H51" s="68"/>
      <c r="I51" s="68"/>
      <c r="J51" s="69"/>
      <c r="K51" s="69"/>
      <c r="L51" s="69"/>
    </row>
    <row r="52" spans="1:12" x14ac:dyDescent="0.2">
      <c r="A52" s="73"/>
      <c r="B52" s="74"/>
      <c r="C52" s="58"/>
      <c r="D52" s="150"/>
      <c r="E52" s="164"/>
      <c r="F52" s="58"/>
      <c r="G52" s="68"/>
      <c r="H52" s="68"/>
      <c r="I52" s="68"/>
      <c r="J52" s="69"/>
      <c r="K52" s="69"/>
      <c r="L52" s="69"/>
    </row>
    <row r="53" spans="1:12" x14ac:dyDescent="0.2">
      <c r="A53" s="56" t="s">
        <v>343</v>
      </c>
      <c r="B53" s="105"/>
      <c r="C53" s="58"/>
      <c r="D53" s="150"/>
      <c r="E53" s="164"/>
      <c r="F53" s="58"/>
      <c r="G53" s="68"/>
      <c r="H53" s="69"/>
      <c r="I53" s="69"/>
      <c r="J53" s="68"/>
      <c r="K53" s="68"/>
      <c r="L53" s="69"/>
    </row>
    <row r="54" spans="1:12" x14ac:dyDescent="0.2">
      <c r="A54" s="56" t="s">
        <v>344</v>
      </c>
      <c r="B54" s="105"/>
      <c r="C54" s="58"/>
      <c r="D54" s="150"/>
      <c r="E54" s="164"/>
      <c r="F54" s="58"/>
      <c r="G54" s="69"/>
      <c r="H54" s="69"/>
      <c r="I54" s="69"/>
      <c r="J54" s="69"/>
      <c r="K54" s="69"/>
      <c r="L54" s="69"/>
    </row>
    <row r="55" spans="1:12" x14ac:dyDescent="0.2">
      <c r="A55" s="56" t="s">
        <v>345</v>
      </c>
      <c r="B55" s="105"/>
      <c r="C55" s="58"/>
      <c r="D55" s="165"/>
      <c r="E55" s="166"/>
      <c r="F55" s="58"/>
      <c r="G55" s="69"/>
      <c r="H55" s="69"/>
      <c r="I55" s="69"/>
      <c r="J55" s="69"/>
      <c r="K55" s="69"/>
      <c r="L55" s="69"/>
    </row>
    <row r="56" spans="1:12" x14ac:dyDescent="0.2">
      <c r="A56" s="55"/>
      <c r="B56" s="55"/>
      <c r="D56" s="55"/>
      <c r="E56" s="55"/>
      <c r="F56" s="71"/>
      <c r="G56" s="69"/>
      <c r="H56" s="69"/>
      <c r="I56" s="69"/>
      <c r="J56" s="69"/>
      <c r="K56" s="69"/>
      <c r="L56" s="69"/>
    </row>
    <row r="57" spans="1:12" x14ac:dyDescent="0.2">
      <c r="A57" s="77" t="s">
        <v>346</v>
      </c>
      <c r="B57" s="78" t="str">
        <f>VLOOKUP(B44,calendario,5,FALSE)</f>
        <v>ArenzanoX</v>
      </c>
      <c r="C57" s="79"/>
      <c r="D57" s="77" t="s">
        <v>347</v>
      </c>
      <c r="E57" s="78" t="str">
        <f>VLOOKUP(B44,calendario,6,FALSE)</f>
        <v>Idroscalo A</v>
      </c>
      <c r="F57" s="6"/>
      <c r="G57" s="69"/>
      <c r="H57" s="69"/>
      <c r="I57" s="69"/>
      <c r="J57" s="69"/>
      <c r="K57" s="69"/>
      <c r="L57" s="69"/>
    </row>
    <row r="58" spans="1:12" x14ac:dyDescent="0.2">
      <c r="A58" s="56" t="s">
        <v>348</v>
      </c>
      <c r="B58" s="56" t="s">
        <v>349</v>
      </c>
      <c r="C58" s="73"/>
      <c r="D58" s="56" t="s">
        <v>348</v>
      </c>
      <c r="E58" s="56" t="s">
        <v>349</v>
      </c>
      <c r="F58" s="80"/>
      <c r="G58" s="69"/>
      <c r="H58" s="69"/>
      <c r="I58" s="69"/>
      <c r="J58" s="69"/>
      <c r="K58" s="69"/>
      <c r="L58" s="69"/>
    </row>
    <row r="59" spans="1:12" x14ac:dyDescent="0.2">
      <c r="A59" s="81">
        <f>VLOOKUP(B57,squadre,3,FALSE)</f>
        <v>7</v>
      </c>
      <c r="B59" s="70" t="str">
        <f>VLOOKUP(B57,squadre,4,FALSE)</f>
        <v>Gianmarco Guarnera</v>
      </c>
      <c r="C59" s="69"/>
      <c r="D59" s="81">
        <f>VLOOKUP(E57,squadre,3,FALSE)</f>
        <v>1</v>
      </c>
      <c r="E59" s="70" t="str">
        <f>VLOOKUP(E57,squadre,4,FALSE)</f>
        <v>Ruggero Di Maria</v>
      </c>
      <c r="F59" s="58"/>
      <c r="G59" s="69"/>
      <c r="H59" s="69"/>
      <c r="I59" s="69"/>
      <c r="J59" s="69"/>
      <c r="K59" s="69"/>
      <c r="L59" s="69"/>
    </row>
    <row r="60" spans="1:12" x14ac:dyDescent="0.2">
      <c r="A60" s="81">
        <f>VLOOKUP(B57,squadre,5,FALSE)</f>
        <v>2</v>
      </c>
      <c r="B60" s="70" t="str">
        <f>VLOOKUP(B57,squadre,6,FALSE)</f>
        <v>Alessio Roveta</v>
      </c>
      <c r="C60" s="69"/>
      <c r="D60" s="81">
        <f>VLOOKUP(E57,squadre,5,FALSE)</f>
        <v>2</v>
      </c>
      <c r="E60" s="70" t="str">
        <f>VLOOKUP(E57,squadre,6,FALSE)</f>
        <v>Daniele Caprioglio</v>
      </c>
      <c r="F60" s="58"/>
      <c r="G60" s="69"/>
      <c r="H60" s="69"/>
      <c r="I60" s="69"/>
      <c r="J60" s="69"/>
      <c r="K60" s="69"/>
      <c r="L60" s="69"/>
    </row>
    <row r="61" spans="1:12" x14ac:dyDescent="0.2">
      <c r="A61" s="81">
        <f>VLOOKUP(B57,squadre,7,FALSE)</f>
        <v>0</v>
      </c>
      <c r="B61" s="70">
        <f>VLOOKUP(B57,squadre,8,FALSE)</f>
        <v>0</v>
      </c>
      <c r="C61" s="69"/>
      <c r="D61" s="81">
        <f>VLOOKUP(E57,squadre,7,FALSE)</f>
        <v>4</v>
      </c>
      <c r="E61" s="70" t="str">
        <f>VLOOKUP(E57,squadre,8,FALSE)</f>
        <v>Mirko Caprioglio</v>
      </c>
      <c r="F61" s="58"/>
      <c r="G61" s="69"/>
      <c r="H61" s="69"/>
      <c r="I61" s="69"/>
      <c r="J61" s="69"/>
      <c r="K61" s="69"/>
      <c r="L61" s="69"/>
    </row>
    <row r="62" spans="1:12" x14ac:dyDescent="0.2">
      <c r="A62" s="81">
        <f>VLOOKUP(B57,squadre,9,FALSE)</f>
        <v>4</v>
      </c>
      <c r="B62" s="70" t="str">
        <f>VLOOKUP(B57,squadre,10,FALSE)</f>
        <v>Aldo De Giorgi</v>
      </c>
      <c r="C62" s="69"/>
      <c r="D62" s="81">
        <f>VLOOKUP(E57,squadre,9,FALSE)</f>
        <v>6</v>
      </c>
      <c r="E62" s="70" t="str">
        <f>VLOOKUP(E57,squadre,10,FALSE)</f>
        <v>Baroni Alberto</v>
      </c>
      <c r="F62" s="58"/>
      <c r="G62" s="69"/>
      <c r="H62" s="69"/>
      <c r="I62" s="69"/>
      <c r="J62" s="69"/>
      <c r="K62" s="69"/>
      <c r="L62" s="69"/>
    </row>
    <row r="63" spans="1:12" x14ac:dyDescent="0.2">
      <c r="A63" s="81">
        <f>VLOOKUP(B57,squadre,11,FALSE)</f>
        <v>0</v>
      </c>
      <c r="B63" s="70">
        <f>VLOOKUP(B57,squadre,12,FALSE)</f>
        <v>0</v>
      </c>
      <c r="C63" s="69"/>
      <c r="D63" s="81">
        <f>VLOOKUP(E57,squadre,11,FALSE)</f>
        <v>7</v>
      </c>
      <c r="E63" s="70" t="str">
        <f>VLOOKUP(E57,squadre,12,FALSE)</f>
        <v>Sasha Cardini</v>
      </c>
      <c r="F63" s="58"/>
      <c r="G63" s="69"/>
      <c r="H63" s="69"/>
      <c r="I63" s="69"/>
      <c r="J63" s="69"/>
      <c r="K63" s="69"/>
      <c r="L63" s="69"/>
    </row>
    <row r="64" spans="1:12" x14ac:dyDescent="0.2">
      <c r="A64" s="81">
        <f>VLOOKUP(B57,squadre,13,FALSE)</f>
        <v>0</v>
      </c>
      <c r="B64" s="70">
        <f>VLOOKUP(B57,squadre,14,FALSE)</f>
        <v>0</v>
      </c>
      <c r="C64" s="69"/>
      <c r="D64" s="81">
        <f>VLOOKUP(E57,squadre,13,FALSE)</f>
        <v>11</v>
      </c>
      <c r="E64" s="70" t="str">
        <f>VLOOKUP(E57,squadre,14,FALSE)</f>
        <v>Edoardo Di Maria</v>
      </c>
      <c r="F64" s="58"/>
      <c r="G64" s="69"/>
      <c r="H64" s="69"/>
      <c r="I64" s="69"/>
      <c r="J64" s="69"/>
      <c r="K64" s="69"/>
      <c r="L64" s="69"/>
    </row>
    <row r="65" spans="1:12" x14ac:dyDescent="0.2">
      <c r="A65" s="81">
        <f>VLOOKUP(B57,squadre,15,FALSE)</f>
        <v>5</v>
      </c>
      <c r="B65" s="70" t="str">
        <f>VLOOKUP(B57,squadre,16,FALSE)</f>
        <v>Jairo Peset Lopez</v>
      </c>
      <c r="C65" s="69"/>
      <c r="D65" s="81">
        <f>VLOOKUP(E57,squadre,15,FALSE)</f>
        <v>0</v>
      </c>
      <c r="E65" s="70">
        <f>VLOOKUP(E57,squadre,16,FALSE)</f>
        <v>0</v>
      </c>
      <c r="F65" s="58"/>
      <c r="G65" s="69"/>
      <c r="H65" s="69"/>
      <c r="I65" s="69"/>
      <c r="J65" s="69"/>
      <c r="K65" s="69"/>
      <c r="L65" s="69"/>
    </row>
    <row r="66" spans="1:12" x14ac:dyDescent="0.2">
      <c r="A66" s="81">
        <f>VLOOKUP(B57,squadre,17,FALSE)</f>
        <v>1</v>
      </c>
      <c r="B66" s="70" t="str">
        <f>VLOOKUP(B57,squadre,18,FALSE)</f>
        <v>Alejandro Martinez Gomez</v>
      </c>
      <c r="C66" s="69"/>
      <c r="D66" s="81">
        <f>VLOOKUP(E57,squadre,17,FALSE)</f>
        <v>0</v>
      </c>
      <c r="E66" s="70">
        <f>VLOOKUP(E57,squadre,18,FALSE)</f>
        <v>0</v>
      </c>
      <c r="F66" s="58"/>
      <c r="G66" s="69"/>
      <c r="H66" s="69"/>
      <c r="I66" s="69"/>
      <c r="J66" s="69"/>
      <c r="K66" s="69"/>
      <c r="L66" s="69"/>
    </row>
    <row r="67" spans="1:12" x14ac:dyDescent="0.2">
      <c r="A67" s="81">
        <f>VLOOKUP(B57,squadre,19,FALSE)</f>
        <v>9</v>
      </c>
      <c r="B67" s="70" t="str">
        <f>VLOOKUP(B57,squadre,20,FALSE)</f>
        <v>Stefano Monte</v>
      </c>
      <c r="C67" s="69"/>
      <c r="D67" s="81">
        <f>VLOOKUP(E57,squadre,19,FALSE)</f>
        <v>0</v>
      </c>
      <c r="E67" s="70">
        <f>VLOOKUP(E57,squadre,20,FALSE)</f>
        <v>0</v>
      </c>
      <c r="F67" s="58"/>
      <c r="G67" s="69"/>
      <c r="H67" s="69"/>
      <c r="I67" s="69"/>
      <c r="J67" s="69"/>
      <c r="K67" s="69"/>
      <c r="L67" s="69"/>
    </row>
    <row r="68" spans="1:12" x14ac:dyDescent="0.2">
      <c r="A68" s="81">
        <f>VLOOKUP(B57,squadre,21,FALSE)</f>
        <v>10</v>
      </c>
      <c r="B68" s="70" t="str">
        <f>VLOOKUP(B57,squadre,22,FALSE)</f>
        <v>Eugenio Patrone</v>
      </c>
      <c r="C68" s="69"/>
      <c r="D68" s="81">
        <f>VLOOKUP(E57,squadre,21,FALSE)</f>
        <v>0</v>
      </c>
      <c r="E68" s="70">
        <f>VLOOKUP(E57,squadre,22,FALSE)</f>
        <v>0</v>
      </c>
      <c r="F68" s="58"/>
      <c r="G68" s="69"/>
      <c r="H68" s="69"/>
      <c r="I68" s="69"/>
      <c r="J68" s="69"/>
      <c r="K68" s="69"/>
      <c r="L68" s="69"/>
    </row>
    <row r="69" spans="1:12" x14ac:dyDescent="0.2">
      <c r="A69" s="83"/>
      <c r="B69" s="74"/>
      <c r="C69" s="69"/>
      <c r="D69" s="83"/>
      <c r="E69" s="74"/>
      <c r="F69" s="58"/>
      <c r="G69" s="69"/>
      <c r="H69" s="69"/>
      <c r="I69" s="69"/>
      <c r="J69" s="69"/>
      <c r="K69" s="69"/>
      <c r="L69" s="69"/>
    </row>
    <row r="70" spans="1:12" x14ac:dyDescent="0.2">
      <c r="A70" s="55"/>
      <c r="B70" s="55"/>
      <c r="C70" s="55"/>
      <c r="D70" s="55"/>
      <c r="E70" s="55"/>
      <c r="F70" s="71"/>
      <c r="G70" s="69"/>
      <c r="H70" s="69"/>
      <c r="I70" s="69"/>
      <c r="J70" s="69"/>
      <c r="K70" s="69"/>
      <c r="L70" s="69"/>
    </row>
    <row r="71" spans="1:12" x14ac:dyDescent="0.2">
      <c r="A71" s="77" t="s">
        <v>352</v>
      </c>
      <c r="B71" s="78" t="str">
        <f>B57</f>
        <v>ArenzanoX</v>
      </c>
      <c r="C71" s="84"/>
      <c r="D71" s="84"/>
      <c r="E71" s="78" t="str">
        <f>E57</f>
        <v>Idroscalo A</v>
      </c>
      <c r="F71" s="71"/>
      <c r="G71" s="69"/>
      <c r="H71" s="69"/>
      <c r="I71" s="69"/>
      <c r="J71" s="69"/>
      <c r="K71" s="69"/>
      <c r="L71" s="69"/>
    </row>
    <row r="72" spans="1:12" x14ac:dyDescent="0.2">
      <c r="A72" s="56" t="s">
        <v>353</v>
      </c>
      <c r="B72" s="68"/>
      <c r="C72" s="14"/>
      <c r="D72" s="71"/>
      <c r="E72" s="68"/>
      <c r="F72" s="58"/>
      <c r="G72" s="69"/>
      <c r="H72" s="69"/>
      <c r="I72" s="69"/>
      <c r="J72" s="69"/>
      <c r="K72" s="69"/>
      <c r="L72" s="69"/>
    </row>
    <row r="73" spans="1:12" x14ac:dyDescent="0.2">
      <c r="A73" s="56" t="s">
        <v>354</v>
      </c>
      <c r="B73" s="68"/>
      <c r="C73" s="14"/>
      <c r="D73" s="71"/>
      <c r="E73" s="68"/>
      <c r="F73" s="58"/>
      <c r="G73" s="69"/>
      <c r="H73" s="69"/>
      <c r="I73" s="69"/>
      <c r="J73" s="69"/>
      <c r="K73" s="69"/>
      <c r="L73" s="69"/>
    </row>
    <row r="74" spans="1:12" x14ac:dyDescent="0.2">
      <c r="A74" s="56" t="s">
        <v>355</v>
      </c>
      <c r="B74" s="69"/>
      <c r="C74" s="14"/>
      <c r="D74" s="71"/>
      <c r="E74" s="69"/>
      <c r="F74" s="58"/>
      <c r="G74" s="69"/>
      <c r="H74" s="69"/>
      <c r="I74" s="69"/>
      <c r="J74" s="69"/>
      <c r="K74" s="69"/>
      <c r="L74" s="69"/>
    </row>
    <row r="75" spans="1:12" x14ac:dyDescent="0.2">
      <c r="A75" s="56" t="s">
        <v>356</v>
      </c>
      <c r="B75" s="69"/>
      <c r="C75" s="14"/>
      <c r="D75" s="71"/>
      <c r="E75" s="69"/>
      <c r="F75" s="58"/>
      <c r="G75" s="69"/>
      <c r="H75" s="69"/>
      <c r="I75" s="69"/>
      <c r="J75" s="69"/>
      <c r="K75" s="69"/>
      <c r="L75" s="69"/>
    </row>
    <row r="76" spans="1:12" ht="15.75" x14ac:dyDescent="0.25">
      <c r="A76" s="85" t="s">
        <v>357</v>
      </c>
      <c r="B76" s="86">
        <v>2</v>
      </c>
      <c r="C76" s="87"/>
      <c r="D76" s="88"/>
      <c r="E76" s="86">
        <v>5</v>
      </c>
      <c r="F76" s="58"/>
      <c r="G76" s="69"/>
      <c r="H76" s="69"/>
      <c r="I76" s="69"/>
      <c r="J76" s="69"/>
      <c r="K76" s="69"/>
      <c r="L76" s="69"/>
    </row>
    <row r="77" spans="1:12" x14ac:dyDescent="0.2">
      <c r="A77" s="89"/>
      <c r="B77" s="8"/>
      <c r="E77" s="55"/>
      <c r="F77" s="71"/>
      <c r="G77" s="69"/>
      <c r="H77" s="69"/>
      <c r="I77" s="69"/>
      <c r="J77" s="69"/>
      <c r="K77" s="69"/>
      <c r="L77" s="69"/>
    </row>
    <row r="78" spans="1:12" x14ac:dyDescent="0.2">
      <c r="A78" s="56" t="s">
        <v>358</v>
      </c>
      <c r="B78" s="69"/>
      <c r="C78" s="14"/>
      <c r="F78" s="71"/>
      <c r="G78" s="69"/>
      <c r="H78" s="69"/>
      <c r="I78" s="69"/>
      <c r="J78" s="69"/>
      <c r="K78" s="69"/>
      <c r="L78" s="69"/>
    </row>
    <row r="79" spans="1:12" x14ac:dyDescent="0.2">
      <c r="A79" s="55"/>
      <c r="B79" s="55"/>
      <c r="G79" s="55"/>
      <c r="H79" s="55"/>
      <c r="I79" s="55"/>
      <c r="J79" s="55"/>
      <c r="K79" s="55"/>
      <c r="L79" s="55"/>
    </row>
    <row r="80" spans="1:12" x14ac:dyDescent="0.2">
      <c r="A80" s="28" t="s">
        <v>341</v>
      </c>
      <c r="B80" s="3"/>
      <c r="D80" s="28" t="s">
        <v>342</v>
      </c>
      <c r="E80" s="3"/>
      <c r="G80" s="28" t="s">
        <v>359</v>
      </c>
      <c r="H80" s="3"/>
      <c r="K80" s="28" t="s">
        <v>360</v>
      </c>
      <c r="L80" s="3"/>
    </row>
    <row r="81" spans="1:12" x14ac:dyDescent="0.2">
      <c r="B81" s="55"/>
      <c r="E81" s="55"/>
      <c r="H81" s="55"/>
      <c r="L81" s="55"/>
    </row>
    <row r="82" spans="1:12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45" x14ac:dyDescent="0.6">
      <c r="A83" s="170" t="s">
        <v>331</v>
      </c>
      <c r="B83" s="160"/>
      <c r="C83" s="160"/>
      <c r="D83" s="160"/>
      <c r="E83" s="160"/>
      <c r="F83" s="52" t="s">
        <v>332</v>
      </c>
      <c r="G83" s="53"/>
      <c r="H83" s="53"/>
      <c r="I83" s="53"/>
      <c r="J83" s="53"/>
      <c r="K83" s="169" t="s">
        <v>333</v>
      </c>
      <c r="L83" s="160"/>
    </row>
    <row r="84" spans="1:12" x14ac:dyDescent="0.2">
      <c r="A84" s="8"/>
      <c r="B84" s="8"/>
      <c r="C84" s="55"/>
      <c r="D84" s="8"/>
      <c r="E84" s="8"/>
      <c r="F84" s="55"/>
      <c r="G84" s="8"/>
      <c r="H84" s="8"/>
      <c r="I84" s="8"/>
      <c r="J84" s="8"/>
      <c r="K84" s="8"/>
      <c r="L84" s="8"/>
    </row>
    <row r="85" spans="1:12" x14ac:dyDescent="0.2">
      <c r="A85" s="56" t="s">
        <v>19</v>
      </c>
      <c r="B85" s="90">
        <f>B44+4</f>
        <v>66</v>
      </c>
      <c r="C85" s="58"/>
      <c r="D85" s="167" t="s">
        <v>334</v>
      </c>
      <c r="E85" s="168"/>
      <c r="F85" s="60">
        <f>B85</f>
        <v>66</v>
      </c>
      <c r="G85" s="61" t="s">
        <v>335</v>
      </c>
      <c r="H85" s="62" t="str">
        <f>B98</f>
        <v>C.C.Firenze A</v>
      </c>
      <c r="I85" s="167" t="s">
        <v>336</v>
      </c>
      <c r="J85" s="168"/>
      <c r="K85" s="62" t="str">
        <f>E98</f>
        <v>C.C.Carso</v>
      </c>
      <c r="L85" s="61" t="s">
        <v>65</v>
      </c>
    </row>
    <row r="86" spans="1:12" x14ac:dyDescent="0.2">
      <c r="A86" s="56" t="s">
        <v>337</v>
      </c>
      <c r="B86" s="91">
        <f>VLOOKUP(FLOOR(B85/4,1)*4+1,calendario,2,FALSE)</f>
        <v>0.41666666666666663</v>
      </c>
      <c r="C86" s="58"/>
      <c r="D86" s="162"/>
      <c r="E86" s="163"/>
      <c r="F86" s="58"/>
      <c r="G86" s="68"/>
      <c r="H86" s="69"/>
      <c r="I86" s="69"/>
      <c r="J86" s="68"/>
      <c r="K86" s="68"/>
      <c r="L86" s="69"/>
    </row>
    <row r="87" spans="1:12" x14ac:dyDescent="0.2">
      <c r="A87" s="56" t="s">
        <v>338</v>
      </c>
      <c r="B87" s="70">
        <f>VLOOKUP(B85,calendario,3,FALSE)</f>
        <v>2</v>
      </c>
      <c r="C87" s="58"/>
      <c r="D87" s="150"/>
      <c r="E87" s="164"/>
      <c r="F87" s="58"/>
      <c r="G87" s="68"/>
      <c r="H87" s="68"/>
      <c r="I87" s="68"/>
      <c r="J87" s="69"/>
      <c r="K87" s="69"/>
      <c r="L87" s="69"/>
    </row>
    <row r="88" spans="1:12" x14ac:dyDescent="0.2">
      <c r="A88" s="56" t="s">
        <v>36</v>
      </c>
      <c r="B88" s="70" t="str">
        <f>VLOOKUP(B98,squadre,2,FALSE)</f>
        <v>1st Division</v>
      </c>
      <c r="C88" s="58"/>
      <c r="D88" s="150"/>
      <c r="E88" s="164"/>
      <c r="F88" s="58"/>
      <c r="G88" s="68"/>
      <c r="H88" s="68"/>
      <c r="I88" s="69"/>
      <c r="J88" s="69"/>
      <c r="K88" s="69"/>
      <c r="L88" s="68"/>
    </row>
    <row r="89" spans="1:12" x14ac:dyDescent="0.2">
      <c r="A89" s="56" t="s">
        <v>340</v>
      </c>
      <c r="B89" s="72">
        <v>42834</v>
      </c>
      <c r="C89" s="58"/>
      <c r="D89" s="150"/>
      <c r="E89" s="164"/>
      <c r="F89" s="58"/>
      <c r="G89" s="69"/>
      <c r="H89" s="69"/>
      <c r="I89" s="69"/>
      <c r="J89" s="69"/>
      <c r="K89" s="69"/>
      <c r="L89" s="69"/>
    </row>
    <row r="90" spans="1:12" x14ac:dyDescent="0.2">
      <c r="A90" s="73"/>
      <c r="B90" s="74"/>
      <c r="C90" s="58"/>
      <c r="D90" s="150"/>
      <c r="E90" s="164"/>
      <c r="F90" s="58"/>
      <c r="G90" s="68"/>
      <c r="H90" s="69"/>
      <c r="I90" s="69"/>
      <c r="J90" s="69"/>
      <c r="K90" s="68"/>
      <c r="L90" s="68"/>
    </row>
    <row r="91" spans="1:12" x14ac:dyDescent="0.2">
      <c r="A91" s="56" t="s">
        <v>341</v>
      </c>
      <c r="B91" s="75" t="str">
        <f>VLOOKUP(B85,calendario,9,FALSE)</f>
        <v>CMM TRieste</v>
      </c>
      <c r="C91" s="58"/>
      <c r="D91" s="150"/>
      <c r="E91" s="164"/>
      <c r="F91" s="58"/>
      <c r="G91" s="68"/>
      <c r="H91" s="69"/>
      <c r="I91" s="69"/>
      <c r="J91" s="68"/>
      <c r="K91" s="68"/>
      <c r="L91" s="69"/>
    </row>
    <row r="92" spans="1:12" x14ac:dyDescent="0.2">
      <c r="A92" s="56" t="s">
        <v>342</v>
      </c>
      <c r="B92" s="105"/>
      <c r="C92" s="58"/>
      <c r="D92" s="150"/>
      <c r="E92" s="164"/>
      <c r="F92" s="58"/>
      <c r="G92" s="68"/>
      <c r="H92" s="68"/>
      <c r="I92" s="68"/>
      <c r="J92" s="69"/>
      <c r="K92" s="69"/>
      <c r="L92" s="69"/>
    </row>
    <row r="93" spans="1:12" x14ac:dyDescent="0.2">
      <c r="A93" s="73"/>
      <c r="B93" s="74"/>
      <c r="C93" s="58"/>
      <c r="D93" s="150"/>
      <c r="E93" s="164"/>
      <c r="F93" s="58"/>
      <c r="G93" s="68"/>
      <c r="H93" s="68"/>
      <c r="I93" s="68"/>
      <c r="J93" s="69"/>
      <c r="K93" s="69"/>
      <c r="L93" s="69"/>
    </row>
    <row r="94" spans="1:12" x14ac:dyDescent="0.2">
      <c r="A94" s="56" t="s">
        <v>343</v>
      </c>
      <c r="B94" s="105"/>
      <c r="C94" s="58"/>
      <c r="D94" s="150"/>
      <c r="E94" s="164"/>
      <c r="F94" s="58"/>
      <c r="G94" s="68"/>
      <c r="H94" s="69"/>
      <c r="I94" s="69"/>
      <c r="J94" s="68"/>
      <c r="K94" s="68"/>
      <c r="L94" s="69"/>
    </row>
    <row r="95" spans="1:12" x14ac:dyDescent="0.2">
      <c r="A95" s="56" t="s">
        <v>344</v>
      </c>
      <c r="B95" s="105"/>
      <c r="C95" s="58"/>
      <c r="D95" s="150"/>
      <c r="E95" s="164"/>
      <c r="F95" s="58"/>
      <c r="G95" s="69"/>
      <c r="H95" s="69"/>
      <c r="I95" s="69"/>
      <c r="J95" s="69"/>
      <c r="K95" s="69"/>
      <c r="L95" s="69"/>
    </row>
    <row r="96" spans="1:12" x14ac:dyDescent="0.2">
      <c r="A96" s="56" t="s">
        <v>345</v>
      </c>
      <c r="B96" s="105"/>
      <c r="C96" s="58"/>
      <c r="D96" s="165"/>
      <c r="E96" s="166"/>
      <c r="F96" s="58"/>
      <c r="G96" s="69"/>
      <c r="H96" s="69"/>
      <c r="I96" s="69"/>
      <c r="J96" s="69"/>
      <c r="K96" s="69"/>
      <c r="L96" s="69"/>
    </row>
    <row r="97" spans="1:12" x14ac:dyDescent="0.2">
      <c r="A97" s="55"/>
      <c r="B97" s="55"/>
      <c r="D97" s="55"/>
      <c r="E97" s="55"/>
      <c r="F97" s="71"/>
      <c r="G97" s="69"/>
      <c r="H97" s="69"/>
      <c r="I97" s="69"/>
      <c r="J97" s="69"/>
      <c r="K97" s="69"/>
      <c r="L97" s="69"/>
    </row>
    <row r="98" spans="1:12" x14ac:dyDescent="0.2">
      <c r="A98" s="77" t="s">
        <v>346</v>
      </c>
      <c r="B98" s="78" t="str">
        <f>VLOOKUP(B85,calendario,5,FALSE)</f>
        <v>C.C.Firenze A</v>
      </c>
      <c r="C98" s="79"/>
      <c r="D98" s="77" t="s">
        <v>347</v>
      </c>
      <c r="E98" s="78" t="str">
        <f>VLOOKUP(B85,calendario,6,FALSE)</f>
        <v>C.C.Carso</v>
      </c>
      <c r="F98" s="6"/>
      <c r="G98" s="69"/>
      <c r="H98" s="69"/>
      <c r="I98" s="69"/>
      <c r="J98" s="69"/>
      <c r="K98" s="69"/>
      <c r="L98" s="69"/>
    </row>
    <row r="99" spans="1:12" x14ac:dyDescent="0.2">
      <c r="A99" s="56" t="s">
        <v>348</v>
      </c>
      <c r="B99" s="56" t="s">
        <v>349</v>
      </c>
      <c r="C99" s="73"/>
      <c r="D99" s="56" t="s">
        <v>348</v>
      </c>
      <c r="E99" s="56" t="s">
        <v>349</v>
      </c>
      <c r="F99" s="80"/>
      <c r="G99" s="69"/>
      <c r="H99" s="69"/>
      <c r="I99" s="69"/>
      <c r="J99" s="69"/>
      <c r="K99" s="69"/>
      <c r="L99" s="69"/>
    </row>
    <row r="100" spans="1:12" x14ac:dyDescent="0.2">
      <c r="A100" s="81">
        <f>VLOOKUP(B98,squadre,3,FALSE)</f>
        <v>1</v>
      </c>
      <c r="B100" s="70" t="str">
        <f>VLOOKUP(B98,squadre,4,FALSE)</f>
        <v>Pinzauti</v>
      </c>
      <c r="C100" s="69"/>
      <c r="D100" s="81">
        <f>VLOOKUP(E98,squadre,3,FALSE)</f>
        <v>7</v>
      </c>
      <c r="E100" s="70" t="str">
        <f>VLOOKUP(E98,squadre,4,FALSE)</f>
        <v>Borelli igor</v>
      </c>
      <c r="F100" s="58"/>
      <c r="G100" s="69"/>
      <c r="H100" s="69"/>
      <c r="I100" s="69"/>
      <c r="J100" s="69"/>
      <c r="K100" s="69"/>
      <c r="L100" s="69"/>
    </row>
    <row r="101" spans="1:12" x14ac:dyDescent="0.2">
      <c r="A101" s="81">
        <f>VLOOKUP(B98,squadre,5,FALSE)</f>
        <v>2</v>
      </c>
      <c r="B101" s="70" t="str">
        <f>VLOOKUP(B98,squadre,6,FALSE)</f>
        <v>Menichetti</v>
      </c>
      <c r="C101" s="69"/>
      <c r="D101" s="81">
        <f>VLOOKUP(E98,squadre,5,FALSE)</f>
        <v>4</v>
      </c>
      <c r="E101" s="70" t="str">
        <f>VLOOKUP(E98,squadre,6,FALSE)</f>
        <v>Palladino massimo</v>
      </c>
      <c r="F101" s="58"/>
      <c r="G101" s="69"/>
      <c r="H101" s="69"/>
      <c r="I101" s="69"/>
      <c r="J101" s="69"/>
      <c r="K101" s="69"/>
      <c r="L101" s="69"/>
    </row>
    <row r="102" spans="1:12" x14ac:dyDescent="0.2">
      <c r="A102" s="81">
        <f>VLOOKUP(B98,squadre,7,FALSE)</f>
        <v>3</v>
      </c>
      <c r="B102" s="70" t="str">
        <f>VLOOKUP(B98,squadre,8,FALSE)</f>
        <v>Galli</v>
      </c>
      <c r="C102" s="69"/>
      <c r="D102" s="81">
        <f>VLOOKUP(E98,squadre,7,FALSE)</f>
        <v>6</v>
      </c>
      <c r="E102" s="70" t="str">
        <f>VLOOKUP(E98,squadre,8,FALSE)</f>
        <v>Del ben stefano</v>
      </c>
      <c r="F102" s="58"/>
      <c r="G102" s="69"/>
      <c r="H102" s="69"/>
      <c r="I102" s="69"/>
      <c r="J102" s="69"/>
      <c r="K102" s="69"/>
      <c r="L102" s="69"/>
    </row>
    <row r="103" spans="1:12" x14ac:dyDescent="0.2">
      <c r="A103" s="81">
        <f>VLOOKUP(B98,squadre,9,FALSE)</f>
        <v>5</v>
      </c>
      <c r="B103" s="70" t="str">
        <f>VLOOKUP(B98,squadre,10,FALSE)</f>
        <v>Spighi</v>
      </c>
      <c r="C103" s="69"/>
      <c r="D103" s="81">
        <f>VLOOKUP(E98,squadre,9,FALSE)</f>
        <v>8</v>
      </c>
      <c r="E103" s="70" t="str">
        <f>VLOOKUP(E98,squadre,10,FALSE)</f>
        <v>Mongelli Gianluca</v>
      </c>
      <c r="F103" s="58"/>
      <c r="G103" s="69"/>
      <c r="H103" s="69"/>
      <c r="I103" s="69"/>
      <c r="J103" s="69"/>
      <c r="K103" s="69"/>
      <c r="L103" s="69"/>
    </row>
    <row r="104" spans="1:12" x14ac:dyDescent="0.2">
      <c r="A104" s="81">
        <f>VLOOKUP(B98,squadre,11,FALSE)</f>
        <v>7</v>
      </c>
      <c r="B104" s="70" t="str">
        <f>VLOOKUP(B98,squadre,12,FALSE)</f>
        <v>Bellini</v>
      </c>
      <c r="C104" s="69"/>
      <c r="D104" s="81">
        <f>VLOOKUP(E98,squadre,11,FALSE)</f>
        <v>9</v>
      </c>
      <c r="E104" s="70" t="str">
        <f>VLOOKUP(E98,squadre,12,FALSE)</f>
        <v>Esopi tobia</v>
      </c>
      <c r="F104" s="58"/>
      <c r="G104" s="69"/>
      <c r="H104" s="69"/>
      <c r="I104" s="69"/>
      <c r="J104" s="69"/>
      <c r="K104" s="69"/>
      <c r="L104" s="69"/>
    </row>
    <row r="105" spans="1:12" x14ac:dyDescent="0.2">
      <c r="A105" s="81">
        <f>VLOOKUP(B98,squadre,13,FALSE)</f>
        <v>8</v>
      </c>
      <c r="B105" s="70" t="str">
        <f>VLOOKUP(B98,squadre,14,FALSE)</f>
        <v>Chiti</v>
      </c>
      <c r="C105" s="69"/>
      <c r="D105" s="81">
        <f>VLOOKUP(E98,squadre,13,FALSE)</f>
        <v>2</v>
      </c>
      <c r="E105" s="70" t="str">
        <f>VLOOKUP(E98,squadre,14,FALSE)</f>
        <v>Cocco luca</v>
      </c>
      <c r="F105" s="58"/>
      <c r="G105" s="69"/>
      <c r="H105" s="69"/>
      <c r="I105" s="69"/>
      <c r="J105" s="69"/>
      <c r="K105" s="69"/>
      <c r="L105" s="69"/>
    </row>
    <row r="106" spans="1:12" x14ac:dyDescent="0.2">
      <c r="A106" s="81">
        <f>VLOOKUP(B98,squadre,15,FALSE)</f>
        <v>10</v>
      </c>
      <c r="B106" s="70" t="str">
        <f>VLOOKUP(B98,squadre,16,FALSE)</f>
        <v>Cicatiello</v>
      </c>
      <c r="C106" s="69"/>
      <c r="D106" s="81">
        <f>VLOOKUP(E98,squadre,15,FALSE)</f>
        <v>0</v>
      </c>
      <c r="E106" s="70">
        <f>VLOOKUP(E98,squadre,16,FALSE)</f>
        <v>0</v>
      </c>
      <c r="F106" s="58"/>
      <c r="G106" s="69"/>
      <c r="H106" s="69"/>
      <c r="I106" s="69"/>
      <c r="J106" s="69"/>
      <c r="K106" s="69"/>
      <c r="L106" s="69"/>
    </row>
    <row r="107" spans="1:12" x14ac:dyDescent="0.2">
      <c r="A107" s="81">
        <f>VLOOKUP(B98,squadre,17,FALSE)</f>
        <v>0</v>
      </c>
      <c r="B107" s="70">
        <f>VLOOKUP(B98,squadre,18,FALSE)</f>
        <v>0</v>
      </c>
      <c r="C107" s="69"/>
      <c r="D107" s="81">
        <f>VLOOKUP(E98,squadre,17,FALSE)</f>
        <v>0</v>
      </c>
      <c r="E107" s="70">
        <f>VLOOKUP(E98,squadre,18,FALSE)</f>
        <v>0</v>
      </c>
      <c r="F107" s="58"/>
      <c r="G107" s="69"/>
      <c r="H107" s="69"/>
      <c r="I107" s="69"/>
      <c r="J107" s="69"/>
      <c r="K107" s="69"/>
      <c r="L107" s="69"/>
    </row>
    <row r="108" spans="1:12" x14ac:dyDescent="0.2">
      <c r="A108" s="81">
        <f>VLOOKUP(B98,squadre,19,FALSE)</f>
        <v>0</v>
      </c>
      <c r="B108" s="70">
        <f>VLOOKUP(B98,squadre,20,FALSE)</f>
        <v>0</v>
      </c>
      <c r="C108" s="69"/>
      <c r="D108" s="81">
        <f>VLOOKUP(E98,squadre,19,FALSE)</f>
        <v>0</v>
      </c>
      <c r="E108" s="70">
        <f>VLOOKUP(E98,squadre,20,FALSE)</f>
        <v>0</v>
      </c>
      <c r="F108" s="58"/>
      <c r="G108" s="69"/>
      <c r="H108" s="69"/>
      <c r="I108" s="69"/>
      <c r="J108" s="69"/>
      <c r="K108" s="69"/>
      <c r="L108" s="69"/>
    </row>
    <row r="109" spans="1:12" x14ac:dyDescent="0.2">
      <c r="A109" s="81">
        <f>VLOOKUP(B98,squadre,21,FALSE)</f>
        <v>0</v>
      </c>
      <c r="B109" s="70">
        <f>VLOOKUP(B98,squadre,22,FALSE)</f>
        <v>0</v>
      </c>
      <c r="C109" s="69"/>
      <c r="D109" s="81">
        <f>VLOOKUP(E98,squadre,21,FALSE)</f>
        <v>0</v>
      </c>
      <c r="E109" s="70">
        <f>VLOOKUP(E98,squadre,22,FALSE)</f>
        <v>0</v>
      </c>
      <c r="F109" s="58"/>
      <c r="G109" s="69"/>
      <c r="H109" s="69"/>
      <c r="I109" s="69"/>
      <c r="J109" s="69"/>
      <c r="K109" s="69"/>
      <c r="L109" s="69"/>
    </row>
    <row r="110" spans="1:12" x14ac:dyDescent="0.2">
      <c r="A110" s="83"/>
      <c r="B110" s="74"/>
      <c r="C110" s="69"/>
      <c r="D110" s="83"/>
      <c r="E110" s="74"/>
      <c r="F110" s="58"/>
      <c r="G110" s="69"/>
      <c r="H110" s="69"/>
      <c r="I110" s="69"/>
      <c r="J110" s="69"/>
      <c r="K110" s="69"/>
      <c r="L110" s="69"/>
    </row>
    <row r="111" spans="1:12" x14ac:dyDescent="0.2">
      <c r="A111" s="55"/>
      <c r="B111" s="55"/>
      <c r="C111" s="55"/>
      <c r="D111" s="55"/>
      <c r="E111" s="55"/>
      <c r="F111" s="71"/>
      <c r="G111" s="69"/>
      <c r="H111" s="69"/>
      <c r="I111" s="69"/>
      <c r="J111" s="69"/>
      <c r="K111" s="69"/>
      <c r="L111" s="69"/>
    </row>
    <row r="112" spans="1:12" x14ac:dyDescent="0.2">
      <c r="A112" s="77" t="s">
        <v>352</v>
      </c>
      <c r="B112" s="78" t="str">
        <f>B98</f>
        <v>C.C.Firenze A</v>
      </c>
      <c r="C112" s="84"/>
      <c r="D112" s="84"/>
      <c r="E112" s="78" t="str">
        <f>E98</f>
        <v>C.C.Carso</v>
      </c>
      <c r="F112" s="71"/>
      <c r="G112" s="69"/>
      <c r="H112" s="69"/>
      <c r="I112" s="69"/>
      <c r="J112" s="69"/>
      <c r="K112" s="69"/>
      <c r="L112" s="69"/>
    </row>
    <row r="113" spans="1:12" x14ac:dyDescent="0.2">
      <c r="A113" s="56" t="s">
        <v>353</v>
      </c>
      <c r="B113" s="68"/>
      <c r="C113" s="14"/>
      <c r="D113" s="71"/>
      <c r="E113" s="68"/>
      <c r="F113" s="58"/>
      <c r="G113" s="69"/>
      <c r="H113" s="69"/>
      <c r="I113" s="69"/>
      <c r="J113" s="69"/>
      <c r="K113" s="69"/>
      <c r="L113" s="69"/>
    </row>
    <row r="114" spans="1:12" x14ac:dyDescent="0.2">
      <c r="A114" s="56" t="s">
        <v>354</v>
      </c>
      <c r="B114" s="68"/>
      <c r="C114" s="14"/>
      <c r="D114" s="71"/>
      <c r="E114" s="68"/>
      <c r="F114" s="58"/>
      <c r="G114" s="69"/>
      <c r="H114" s="69"/>
      <c r="I114" s="69"/>
      <c r="J114" s="69"/>
      <c r="K114" s="69"/>
      <c r="L114" s="69"/>
    </row>
    <row r="115" spans="1:12" x14ac:dyDescent="0.2">
      <c r="A115" s="56" t="s">
        <v>355</v>
      </c>
      <c r="B115" s="69"/>
      <c r="C115" s="14"/>
      <c r="D115" s="71"/>
      <c r="E115" s="69"/>
      <c r="F115" s="58"/>
      <c r="G115" s="69"/>
      <c r="H115" s="69"/>
      <c r="I115" s="69"/>
      <c r="J115" s="69"/>
      <c r="K115" s="69"/>
      <c r="L115" s="69"/>
    </row>
    <row r="116" spans="1:12" x14ac:dyDescent="0.2">
      <c r="A116" s="56" t="s">
        <v>356</v>
      </c>
      <c r="B116" s="69"/>
      <c r="C116" s="14"/>
      <c r="D116" s="71"/>
      <c r="E116" s="69"/>
      <c r="F116" s="58"/>
      <c r="G116" s="69"/>
      <c r="H116" s="69"/>
      <c r="I116" s="69"/>
      <c r="J116" s="69"/>
      <c r="K116" s="69"/>
      <c r="L116" s="69"/>
    </row>
    <row r="117" spans="1:12" ht="15.75" x14ac:dyDescent="0.25">
      <c r="A117" s="85" t="s">
        <v>357</v>
      </c>
      <c r="B117" s="86">
        <v>7</v>
      </c>
      <c r="C117" s="87"/>
      <c r="D117" s="88"/>
      <c r="E117" s="86">
        <v>5</v>
      </c>
      <c r="F117" s="58"/>
      <c r="G117" s="69"/>
      <c r="H117" s="69"/>
      <c r="I117" s="69"/>
      <c r="J117" s="69"/>
      <c r="K117" s="69"/>
      <c r="L117" s="69"/>
    </row>
    <row r="118" spans="1:12" x14ac:dyDescent="0.2">
      <c r="A118" s="89"/>
      <c r="B118" s="8"/>
      <c r="E118" s="55"/>
      <c r="F118" s="71"/>
      <c r="G118" s="69"/>
      <c r="H118" s="69"/>
      <c r="I118" s="69"/>
      <c r="J118" s="69"/>
      <c r="K118" s="69"/>
      <c r="L118" s="69"/>
    </row>
    <row r="119" spans="1:12" x14ac:dyDescent="0.2">
      <c r="A119" s="56" t="s">
        <v>358</v>
      </c>
      <c r="B119" s="69"/>
      <c r="C119" s="14"/>
      <c r="F119" s="71"/>
      <c r="G119" s="69"/>
      <c r="H119" s="69"/>
      <c r="I119" s="69"/>
      <c r="J119" s="69"/>
      <c r="K119" s="69"/>
      <c r="L119" s="69"/>
    </row>
    <row r="120" spans="1:12" x14ac:dyDescent="0.2">
      <c r="A120" s="55"/>
      <c r="B120" s="55"/>
      <c r="G120" s="55"/>
      <c r="H120" s="55"/>
      <c r="I120" s="55"/>
      <c r="J120" s="55"/>
      <c r="K120" s="55"/>
      <c r="L120" s="55"/>
    </row>
    <row r="121" spans="1:12" x14ac:dyDescent="0.2">
      <c r="A121" s="28" t="s">
        <v>341</v>
      </c>
      <c r="B121" s="3"/>
      <c r="D121" s="28" t="s">
        <v>342</v>
      </c>
      <c r="E121" s="3"/>
      <c r="G121" s="28" t="s">
        <v>359</v>
      </c>
      <c r="H121" s="3"/>
      <c r="K121" s="28" t="s">
        <v>360</v>
      </c>
      <c r="L121" s="3"/>
    </row>
    <row r="122" spans="1:12" x14ac:dyDescent="0.2">
      <c r="B122" s="55"/>
      <c r="E122" s="55"/>
      <c r="H122" s="55"/>
      <c r="L122" s="55"/>
    </row>
    <row r="123" spans="1:12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45" x14ac:dyDescent="0.6">
      <c r="A124" s="170" t="s">
        <v>331</v>
      </c>
      <c r="B124" s="160"/>
      <c r="C124" s="160"/>
      <c r="D124" s="160"/>
      <c r="E124" s="160"/>
      <c r="F124" s="52" t="s">
        <v>332</v>
      </c>
      <c r="G124" s="53"/>
      <c r="H124" s="53"/>
      <c r="I124" s="53"/>
      <c r="J124" s="53"/>
      <c r="K124" s="169" t="s">
        <v>333</v>
      </c>
      <c r="L124" s="160"/>
    </row>
    <row r="125" spans="1:12" x14ac:dyDescent="0.2">
      <c r="A125" s="8"/>
      <c r="B125" s="8"/>
      <c r="C125" s="55"/>
      <c r="D125" s="8"/>
      <c r="E125" s="8"/>
      <c r="F125" s="55"/>
      <c r="G125" s="8"/>
      <c r="H125" s="8"/>
      <c r="I125" s="8"/>
      <c r="J125" s="8"/>
      <c r="K125" s="8"/>
      <c r="L125" s="8"/>
    </row>
    <row r="126" spans="1:12" x14ac:dyDescent="0.2">
      <c r="A126" s="56" t="s">
        <v>19</v>
      </c>
      <c r="B126" s="90">
        <f>B85+4</f>
        <v>70</v>
      </c>
      <c r="C126" s="58"/>
      <c r="D126" s="167" t="s">
        <v>334</v>
      </c>
      <c r="E126" s="168"/>
      <c r="F126" s="60">
        <f>B126</f>
        <v>70</v>
      </c>
      <c r="G126" s="61" t="s">
        <v>335</v>
      </c>
      <c r="H126" s="62" t="str">
        <f>B139</f>
        <v>C.C.Firenze B</v>
      </c>
      <c r="I126" s="167" t="s">
        <v>336</v>
      </c>
      <c r="J126" s="168"/>
      <c r="K126" s="62" t="str">
        <f>E139</f>
        <v>K.C. Arenzano</v>
      </c>
      <c r="L126" s="61" t="s">
        <v>65</v>
      </c>
    </row>
    <row r="127" spans="1:12" x14ac:dyDescent="0.2">
      <c r="A127" s="56" t="s">
        <v>337</v>
      </c>
      <c r="B127" s="91">
        <f>VLOOKUP(FLOOR(B126/4,1)*4+1,calendario,2,FALSE)</f>
        <v>0.43749999999999994</v>
      </c>
      <c r="C127" s="58"/>
      <c r="D127" s="162"/>
      <c r="E127" s="163"/>
      <c r="F127" s="58"/>
      <c r="G127" s="68"/>
      <c r="H127" s="69"/>
      <c r="I127" s="69"/>
      <c r="J127" s="68"/>
      <c r="K127" s="68"/>
      <c r="L127" s="69"/>
    </row>
    <row r="128" spans="1:12" x14ac:dyDescent="0.2">
      <c r="A128" s="56" t="s">
        <v>338</v>
      </c>
      <c r="B128" s="70">
        <f>VLOOKUP(B126,calendario,3,FALSE)</f>
        <v>2</v>
      </c>
      <c r="C128" s="58"/>
      <c r="D128" s="150"/>
      <c r="E128" s="164"/>
      <c r="F128" s="58"/>
      <c r="G128" s="68"/>
      <c r="H128" s="68"/>
      <c r="I128" s="68"/>
      <c r="J128" s="69"/>
      <c r="K128" s="69"/>
      <c r="L128" s="69"/>
    </row>
    <row r="129" spans="1:12" x14ac:dyDescent="0.2">
      <c r="A129" s="56" t="s">
        <v>36</v>
      </c>
      <c r="B129" s="70" t="str">
        <f>VLOOKUP(B139,squadre,2,FALSE)</f>
        <v>2nd Division</v>
      </c>
      <c r="C129" s="58"/>
      <c r="D129" s="150"/>
      <c r="E129" s="164"/>
      <c r="F129" s="58"/>
      <c r="G129" s="68"/>
      <c r="H129" s="68"/>
      <c r="I129" s="69"/>
      <c r="J129" s="69"/>
      <c r="K129" s="69"/>
      <c r="L129" s="68"/>
    </row>
    <row r="130" spans="1:12" x14ac:dyDescent="0.2">
      <c r="A130" s="56" t="s">
        <v>340</v>
      </c>
      <c r="B130" s="72">
        <v>42834</v>
      </c>
      <c r="C130" s="58"/>
      <c r="D130" s="150"/>
      <c r="E130" s="164"/>
      <c r="F130" s="58"/>
      <c r="G130" s="69"/>
      <c r="H130" s="69"/>
      <c r="I130" s="69"/>
      <c r="J130" s="69"/>
      <c r="K130" s="69"/>
      <c r="L130" s="69"/>
    </row>
    <row r="131" spans="1:12" x14ac:dyDescent="0.2">
      <c r="A131" s="73"/>
      <c r="B131" s="74"/>
      <c r="C131" s="58"/>
      <c r="D131" s="150"/>
      <c r="E131" s="164"/>
      <c r="F131" s="58"/>
      <c r="G131" s="68"/>
      <c r="H131" s="69"/>
      <c r="I131" s="69"/>
      <c r="J131" s="69"/>
      <c r="K131" s="68"/>
      <c r="L131" s="68"/>
    </row>
    <row r="132" spans="1:12" x14ac:dyDescent="0.2">
      <c r="A132" s="56" t="s">
        <v>341</v>
      </c>
      <c r="B132" s="75" t="str">
        <f>VLOOKUP(B126,calendario,9,FALSE)</f>
        <v>Idroscalo A</v>
      </c>
      <c r="C132" s="58"/>
      <c r="D132" s="150"/>
      <c r="E132" s="164"/>
      <c r="F132" s="58"/>
      <c r="G132" s="68"/>
      <c r="H132" s="69"/>
      <c r="I132" s="69"/>
      <c r="J132" s="68"/>
      <c r="K132" s="68"/>
      <c r="L132" s="69"/>
    </row>
    <row r="133" spans="1:12" x14ac:dyDescent="0.2">
      <c r="A133" s="56" t="s">
        <v>342</v>
      </c>
      <c r="B133" s="105"/>
      <c r="C133" s="58"/>
      <c r="D133" s="150"/>
      <c r="E133" s="164"/>
      <c r="F133" s="58"/>
      <c r="G133" s="68"/>
      <c r="H133" s="68"/>
      <c r="I133" s="68"/>
      <c r="J133" s="69"/>
      <c r="K133" s="69"/>
      <c r="L133" s="69"/>
    </row>
    <row r="134" spans="1:12" x14ac:dyDescent="0.2">
      <c r="A134" s="73"/>
      <c r="B134" s="74"/>
      <c r="C134" s="58"/>
      <c r="D134" s="150"/>
      <c r="E134" s="164"/>
      <c r="F134" s="58"/>
      <c r="G134" s="68"/>
      <c r="H134" s="68"/>
      <c r="I134" s="68"/>
      <c r="J134" s="69"/>
      <c r="K134" s="69"/>
      <c r="L134" s="69"/>
    </row>
    <row r="135" spans="1:12" x14ac:dyDescent="0.2">
      <c r="A135" s="56" t="s">
        <v>343</v>
      </c>
      <c r="B135" s="105"/>
      <c r="C135" s="58"/>
      <c r="D135" s="150"/>
      <c r="E135" s="164"/>
      <c r="F135" s="58"/>
      <c r="G135" s="68"/>
      <c r="H135" s="69"/>
      <c r="I135" s="69"/>
      <c r="J135" s="68"/>
      <c r="K135" s="68"/>
      <c r="L135" s="69"/>
    </row>
    <row r="136" spans="1:12" x14ac:dyDescent="0.2">
      <c r="A136" s="56" t="s">
        <v>344</v>
      </c>
      <c r="B136" s="105"/>
      <c r="C136" s="58"/>
      <c r="D136" s="150"/>
      <c r="E136" s="164"/>
      <c r="F136" s="58"/>
      <c r="G136" s="69"/>
      <c r="H136" s="69"/>
      <c r="I136" s="69"/>
      <c r="J136" s="69"/>
      <c r="K136" s="69"/>
      <c r="L136" s="69"/>
    </row>
    <row r="137" spans="1:12" x14ac:dyDescent="0.2">
      <c r="A137" s="56" t="s">
        <v>345</v>
      </c>
      <c r="B137" s="105"/>
      <c r="C137" s="58"/>
      <c r="D137" s="165"/>
      <c r="E137" s="166"/>
      <c r="F137" s="58"/>
      <c r="G137" s="69"/>
      <c r="H137" s="69"/>
      <c r="I137" s="69"/>
      <c r="J137" s="69"/>
      <c r="K137" s="69"/>
      <c r="L137" s="69"/>
    </row>
    <row r="138" spans="1:12" x14ac:dyDescent="0.2">
      <c r="A138" s="55"/>
      <c r="B138" s="55"/>
      <c r="D138" s="55"/>
      <c r="E138" s="55"/>
      <c r="F138" s="71"/>
      <c r="G138" s="69"/>
      <c r="H138" s="69"/>
      <c r="I138" s="69"/>
      <c r="J138" s="69"/>
      <c r="K138" s="69"/>
      <c r="L138" s="69"/>
    </row>
    <row r="139" spans="1:12" x14ac:dyDescent="0.2">
      <c r="A139" s="77" t="s">
        <v>346</v>
      </c>
      <c r="B139" s="78" t="str">
        <f>VLOOKUP(B126,calendario,5,FALSE)</f>
        <v>C.C.Firenze B</v>
      </c>
      <c r="C139" s="79"/>
      <c r="D139" s="77" t="s">
        <v>347</v>
      </c>
      <c r="E139" s="78" t="str">
        <f>VLOOKUP(B126,calendario,6,FALSE)</f>
        <v>K.C. Arenzano</v>
      </c>
      <c r="F139" s="6"/>
      <c r="G139" s="69"/>
      <c r="H139" s="69"/>
      <c r="I139" s="69"/>
      <c r="J139" s="69"/>
      <c r="K139" s="69"/>
      <c r="L139" s="69"/>
    </row>
    <row r="140" spans="1:12" x14ac:dyDescent="0.2">
      <c r="A140" s="56" t="s">
        <v>348</v>
      </c>
      <c r="B140" s="56" t="s">
        <v>349</v>
      </c>
      <c r="C140" s="73"/>
      <c r="D140" s="56" t="s">
        <v>348</v>
      </c>
      <c r="E140" s="56" t="s">
        <v>349</v>
      </c>
      <c r="F140" s="80"/>
      <c r="G140" s="69"/>
      <c r="H140" s="69"/>
      <c r="I140" s="69"/>
      <c r="J140" s="69"/>
      <c r="K140" s="69"/>
      <c r="L140" s="69"/>
    </row>
    <row r="141" spans="1:12" x14ac:dyDescent="0.2">
      <c r="A141" s="81">
        <f>VLOOKUP(B139,squadre,3,FALSE)</f>
        <v>1</v>
      </c>
      <c r="B141" s="70" t="str">
        <f>VLOOKUP(B139,squadre,4,FALSE)</f>
        <v>Filippo Galantini</v>
      </c>
      <c r="C141" s="69"/>
      <c r="D141" s="81">
        <f>VLOOKUP(E139,squadre,3,FALSE)</f>
        <v>1</v>
      </c>
      <c r="E141" s="70" t="str">
        <f>VLOOKUP(E139,squadre,4,FALSE)</f>
        <v>Damonte Stefano</v>
      </c>
      <c r="F141" s="58"/>
      <c r="G141" s="69"/>
      <c r="H141" s="69"/>
      <c r="I141" s="69"/>
      <c r="J141" s="69"/>
      <c r="K141" s="69"/>
      <c r="L141" s="69"/>
    </row>
    <row r="142" spans="1:12" x14ac:dyDescent="0.2">
      <c r="A142" s="81">
        <f>VLOOKUP(B139,squadre,5,FALSE)</f>
        <v>2</v>
      </c>
      <c r="B142" s="70" t="str">
        <f>VLOOKUP(B139,squadre,6,FALSE)</f>
        <v>Teotini</v>
      </c>
      <c r="C142" s="69"/>
      <c r="D142" s="81">
        <f>VLOOKUP(E139,squadre,5,FALSE)</f>
        <v>4</v>
      </c>
      <c r="E142" s="70" t="str">
        <f>VLOOKUP(E139,squadre,6,FALSE)</f>
        <v>Bertola</v>
      </c>
      <c r="F142" s="58"/>
      <c r="G142" s="69"/>
      <c r="H142" s="69"/>
      <c r="I142" s="69"/>
      <c r="J142" s="69"/>
      <c r="K142" s="69"/>
      <c r="L142" s="69"/>
    </row>
    <row r="143" spans="1:12" x14ac:dyDescent="0.2">
      <c r="A143" s="81">
        <f>VLOOKUP(B139,squadre,7,FALSE)</f>
        <v>3</v>
      </c>
      <c r="B143" s="70" t="str">
        <f>VLOOKUP(B139,squadre,8,FALSE)</f>
        <v>Di Maggio</v>
      </c>
      <c r="C143" s="69"/>
      <c r="D143" s="81">
        <f>VLOOKUP(E139,squadre,7,FALSE)</f>
        <v>8</v>
      </c>
      <c r="E143" s="70" t="str">
        <f>VLOOKUP(E139,squadre,8,FALSE)</f>
        <v>Merello</v>
      </c>
      <c r="F143" s="58"/>
      <c r="G143" s="69"/>
      <c r="H143" s="69"/>
      <c r="I143" s="69"/>
      <c r="J143" s="69"/>
      <c r="K143" s="69"/>
      <c r="L143" s="69"/>
    </row>
    <row r="144" spans="1:12" x14ac:dyDescent="0.2">
      <c r="A144" s="81">
        <f>VLOOKUP(B139,squadre,9,FALSE)</f>
        <v>4</v>
      </c>
      <c r="B144" s="70" t="str">
        <f>VLOOKUP(B139,squadre,10,FALSE)</f>
        <v>Dell'Omo</v>
      </c>
      <c r="C144" s="69"/>
      <c r="D144" s="81">
        <f>VLOOKUP(E139,squadre,9,FALSE)</f>
        <v>9</v>
      </c>
      <c r="E144" s="70" t="str">
        <f>VLOOKUP(E139,squadre,10,FALSE)</f>
        <v>Lugaresi</v>
      </c>
      <c r="F144" s="58"/>
      <c r="G144" s="69"/>
      <c r="H144" s="69"/>
      <c r="I144" s="69"/>
      <c r="J144" s="69"/>
      <c r="K144" s="69"/>
      <c r="L144" s="69"/>
    </row>
    <row r="145" spans="1:12" x14ac:dyDescent="0.2">
      <c r="A145" s="81">
        <f>VLOOKUP(B139,squadre,11,FALSE)</f>
        <v>5</v>
      </c>
      <c r="B145" s="70" t="str">
        <f>VLOOKUP(B139,squadre,12,FALSE)</f>
        <v>Toccafondi</v>
      </c>
      <c r="C145" s="69"/>
      <c r="D145" s="81">
        <f>VLOOKUP(E139,squadre,11,FALSE)</f>
        <v>7</v>
      </c>
      <c r="E145" s="70" t="str">
        <f>VLOOKUP(E139,squadre,12,FALSE)</f>
        <v>Matteucci</v>
      </c>
      <c r="F145" s="58"/>
      <c r="G145" s="69"/>
      <c r="H145" s="69"/>
      <c r="I145" s="69"/>
      <c r="J145" s="69"/>
      <c r="K145" s="69"/>
      <c r="L145" s="69"/>
    </row>
    <row r="146" spans="1:12" x14ac:dyDescent="0.2">
      <c r="A146" s="81">
        <f>VLOOKUP(B139,squadre,13,FALSE)</f>
        <v>7</v>
      </c>
      <c r="B146" s="70" t="str">
        <f>VLOOKUP(B139,squadre,14,FALSE)</f>
        <v>Bini</v>
      </c>
      <c r="C146" s="69"/>
      <c r="D146" s="81">
        <f>VLOOKUP(E139,squadre,13,FALSE)</f>
        <v>0</v>
      </c>
      <c r="E146" s="70">
        <f>VLOOKUP(E139,squadre,14,FALSE)</f>
        <v>0</v>
      </c>
      <c r="F146" s="58"/>
      <c r="G146" s="69"/>
      <c r="H146" s="69"/>
      <c r="I146" s="69"/>
      <c r="J146" s="69"/>
      <c r="K146" s="69"/>
      <c r="L146" s="69"/>
    </row>
    <row r="147" spans="1:12" x14ac:dyDescent="0.2">
      <c r="A147" s="81">
        <f>VLOOKUP(B139,squadre,15,FALSE)</f>
        <v>8</v>
      </c>
      <c r="B147" s="70" t="str">
        <f>VLOOKUP(B139,squadre,16,FALSE)</f>
        <v>Cappelli</v>
      </c>
      <c r="C147" s="69"/>
      <c r="D147" s="81">
        <f>VLOOKUP(E139,squadre,15,FALSE)</f>
        <v>0</v>
      </c>
      <c r="E147" s="70">
        <f>VLOOKUP(E139,squadre,16,FALSE)</f>
        <v>0</v>
      </c>
      <c r="F147" s="58"/>
      <c r="G147" s="69"/>
      <c r="H147" s="69"/>
      <c r="I147" s="69"/>
      <c r="J147" s="69"/>
      <c r="K147" s="69"/>
      <c r="L147" s="69"/>
    </row>
    <row r="148" spans="1:12" x14ac:dyDescent="0.2">
      <c r="A148" s="81">
        <f>VLOOKUP(B139,squadre,17,FALSE)</f>
        <v>9</v>
      </c>
      <c r="B148" s="70" t="str">
        <f>VLOOKUP(B139,squadre,18,FALSE)</f>
        <v>Lapini</v>
      </c>
      <c r="C148" s="69"/>
      <c r="D148" s="81">
        <f>VLOOKUP(E139,squadre,17,FALSE)</f>
        <v>0</v>
      </c>
      <c r="E148" s="70">
        <f>VLOOKUP(E139,squadre,18,FALSE)</f>
        <v>0</v>
      </c>
      <c r="F148" s="58"/>
      <c r="G148" s="69"/>
      <c r="H148" s="69"/>
      <c r="I148" s="69"/>
      <c r="J148" s="69"/>
      <c r="K148" s="69"/>
      <c r="L148" s="69"/>
    </row>
    <row r="149" spans="1:12" x14ac:dyDescent="0.2">
      <c r="A149" s="81">
        <f>VLOOKUP(B139,squadre,19,FALSE)</f>
        <v>0</v>
      </c>
      <c r="B149" s="70">
        <f>VLOOKUP(B139,squadre,20,FALSE)</f>
        <v>0</v>
      </c>
      <c r="C149" s="69"/>
      <c r="D149" s="81">
        <f>VLOOKUP(E139,squadre,19,FALSE)</f>
        <v>0</v>
      </c>
      <c r="E149" s="70">
        <f>VLOOKUP(E139,squadre,20,FALSE)</f>
        <v>0</v>
      </c>
      <c r="F149" s="58"/>
      <c r="G149" s="69"/>
      <c r="H149" s="69"/>
      <c r="I149" s="69"/>
      <c r="J149" s="69"/>
      <c r="K149" s="69"/>
      <c r="L149" s="69"/>
    </row>
    <row r="150" spans="1:12" x14ac:dyDescent="0.2">
      <c r="A150" s="81">
        <f>VLOOKUP(B139,squadre,21,FALSE)</f>
        <v>0</v>
      </c>
      <c r="B150" s="70">
        <f>VLOOKUP(B139,squadre,22,FALSE)</f>
        <v>0</v>
      </c>
      <c r="C150" s="69"/>
      <c r="D150" s="81">
        <f>VLOOKUP(E139,squadre,21,FALSE)</f>
        <v>0</v>
      </c>
      <c r="E150" s="70">
        <f>VLOOKUP(E139,squadre,22,FALSE)</f>
        <v>0</v>
      </c>
      <c r="F150" s="58"/>
      <c r="G150" s="69"/>
      <c r="H150" s="69"/>
      <c r="I150" s="69"/>
      <c r="J150" s="69"/>
      <c r="K150" s="69"/>
      <c r="L150" s="69"/>
    </row>
    <row r="151" spans="1:12" x14ac:dyDescent="0.2">
      <c r="A151" s="83"/>
      <c r="B151" s="74"/>
      <c r="C151" s="69"/>
      <c r="D151" s="83"/>
      <c r="E151" s="74"/>
      <c r="F151" s="58"/>
      <c r="G151" s="69"/>
      <c r="H151" s="69"/>
      <c r="I151" s="69"/>
      <c r="J151" s="69"/>
      <c r="K151" s="69"/>
      <c r="L151" s="69"/>
    </row>
    <row r="152" spans="1:12" x14ac:dyDescent="0.2">
      <c r="A152" s="55"/>
      <c r="B152" s="55"/>
      <c r="C152" s="55"/>
      <c r="D152" s="55"/>
      <c r="E152" s="55"/>
      <c r="F152" s="71"/>
      <c r="G152" s="69"/>
      <c r="H152" s="69"/>
      <c r="I152" s="69"/>
      <c r="J152" s="69"/>
      <c r="K152" s="69"/>
      <c r="L152" s="69"/>
    </row>
    <row r="153" spans="1:12" x14ac:dyDescent="0.2">
      <c r="A153" s="77" t="s">
        <v>352</v>
      </c>
      <c r="B153" s="78" t="str">
        <f>B139</f>
        <v>C.C.Firenze B</v>
      </c>
      <c r="C153" s="84"/>
      <c r="D153" s="84"/>
      <c r="E153" s="78" t="str">
        <f>E139</f>
        <v>K.C. Arenzano</v>
      </c>
      <c r="F153" s="71"/>
      <c r="G153" s="69"/>
      <c r="H153" s="69"/>
      <c r="I153" s="69"/>
      <c r="J153" s="69"/>
      <c r="K153" s="69"/>
      <c r="L153" s="69"/>
    </row>
    <row r="154" spans="1:12" x14ac:dyDescent="0.2">
      <c r="A154" s="56" t="s">
        <v>353</v>
      </c>
      <c r="B154" s="68"/>
      <c r="C154" s="14"/>
      <c r="D154" s="71"/>
      <c r="E154" s="68"/>
      <c r="F154" s="58"/>
      <c r="G154" s="69"/>
      <c r="H154" s="69"/>
      <c r="I154" s="69"/>
      <c r="J154" s="69"/>
      <c r="K154" s="69"/>
      <c r="L154" s="69"/>
    </row>
    <row r="155" spans="1:12" x14ac:dyDescent="0.2">
      <c r="A155" s="56" t="s">
        <v>354</v>
      </c>
      <c r="B155" s="68"/>
      <c r="C155" s="14"/>
      <c r="D155" s="71"/>
      <c r="E155" s="68"/>
      <c r="F155" s="58"/>
      <c r="G155" s="69"/>
      <c r="H155" s="69"/>
      <c r="I155" s="69"/>
      <c r="J155" s="69"/>
      <c r="K155" s="69"/>
      <c r="L155" s="69"/>
    </row>
    <row r="156" spans="1:12" x14ac:dyDescent="0.2">
      <c r="A156" s="56" t="s">
        <v>355</v>
      </c>
      <c r="B156" s="69"/>
      <c r="C156" s="14"/>
      <c r="D156" s="71"/>
      <c r="E156" s="69"/>
      <c r="F156" s="58"/>
      <c r="G156" s="69"/>
      <c r="H156" s="69"/>
      <c r="I156" s="69"/>
      <c r="J156" s="69"/>
      <c r="K156" s="69"/>
      <c r="L156" s="69"/>
    </row>
    <row r="157" spans="1:12" x14ac:dyDescent="0.2">
      <c r="A157" s="56" t="s">
        <v>356</v>
      </c>
      <c r="B157" s="69"/>
      <c r="C157" s="14"/>
      <c r="D157" s="71"/>
      <c r="E157" s="69"/>
      <c r="F157" s="58"/>
      <c r="G157" s="69"/>
      <c r="H157" s="69"/>
      <c r="I157" s="69"/>
      <c r="J157" s="69"/>
      <c r="K157" s="69"/>
      <c r="L157" s="69"/>
    </row>
    <row r="158" spans="1:12" ht="15.75" x14ac:dyDescent="0.25">
      <c r="A158" s="85" t="s">
        <v>357</v>
      </c>
      <c r="B158" s="86">
        <v>5</v>
      </c>
      <c r="C158" s="87"/>
      <c r="D158" s="88"/>
      <c r="E158" s="86">
        <v>3</v>
      </c>
      <c r="F158" s="58"/>
      <c r="G158" s="69"/>
      <c r="H158" s="69"/>
      <c r="I158" s="69"/>
      <c r="J158" s="69"/>
      <c r="K158" s="69"/>
      <c r="L158" s="69"/>
    </row>
    <row r="159" spans="1:12" x14ac:dyDescent="0.2">
      <c r="A159" s="89"/>
      <c r="B159" s="8"/>
      <c r="E159" s="55"/>
      <c r="F159" s="71"/>
      <c r="G159" s="69"/>
      <c r="H159" s="69"/>
      <c r="I159" s="69"/>
      <c r="J159" s="69"/>
      <c r="K159" s="69"/>
      <c r="L159" s="69"/>
    </row>
    <row r="160" spans="1:12" x14ac:dyDescent="0.2">
      <c r="A160" s="56" t="s">
        <v>358</v>
      </c>
      <c r="B160" s="69"/>
      <c r="C160" s="14"/>
      <c r="F160" s="71"/>
      <c r="G160" s="69"/>
      <c r="H160" s="69"/>
      <c r="I160" s="69"/>
      <c r="J160" s="69"/>
      <c r="K160" s="69"/>
      <c r="L160" s="69"/>
    </row>
    <row r="161" spans="1:12" x14ac:dyDescent="0.2">
      <c r="A161" s="55"/>
      <c r="B161" s="55"/>
      <c r="G161" s="55"/>
      <c r="H161" s="55"/>
      <c r="I161" s="55"/>
      <c r="J161" s="55"/>
      <c r="K161" s="55"/>
      <c r="L161" s="55"/>
    </row>
    <row r="162" spans="1:12" x14ac:dyDescent="0.2">
      <c r="A162" s="28" t="s">
        <v>341</v>
      </c>
      <c r="B162" s="3"/>
      <c r="D162" s="28" t="s">
        <v>342</v>
      </c>
      <c r="E162" s="3"/>
      <c r="G162" s="28" t="s">
        <v>359</v>
      </c>
      <c r="H162" s="3"/>
      <c r="K162" s="28" t="s">
        <v>360</v>
      </c>
      <c r="L162" s="3"/>
    </row>
    <row r="163" spans="1:12" x14ac:dyDescent="0.2">
      <c r="B163" s="55"/>
      <c r="E163" s="55"/>
      <c r="H163" s="55"/>
      <c r="L163" s="55"/>
    </row>
    <row r="164" spans="1:12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45" x14ac:dyDescent="0.6">
      <c r="A165" s="170" t="s">
        <v>331</v>
      </c>
      <c r="B165" s="160"/>
      <c r="C165" s="160"/>
      <c r="D165" s="160"/>
      <c r="E165" s="160"/>
      <c r="F165" s="52" t="s">
        <v>332</v>
      </c>
      <c r="G165" s="53"/>
      <c r="H165" s="53"/>
      <c r="I165" s="53"/>
      <c r="J165" s="53"/>
      <c r="K165" s="169" t="s">
        <v>333</v>
      </c>
      <c r="L165" s="160"/>
    </row>
    <row r="166" spans="1:12" x14ac:dyDescent="0.2">
      <c r="A166" s="8"/>
      <c r="B166" s="8"/>
      <c r="C166" s="55"/>
      <c r="D166" s="8"/>
      <c r="E166" s="8"/>
      <c r="F166" s="55"/>
      <c r="G166" s="8"/>
      <c r="H166" s="8"/>
      <c r="I166" s="8"/>
      <c r="J166" s="8"/>
      <c r="K166" s="8"/>
      <c r="L166" s="8"/>
    </row>
    <row r="167" spans="1:12" x14ac:dyDescent="0.2">
      <c r="A167" s="56" t="s">
        <v>19</v>
      </c>
      <c r="B167" s="90">
        <f>B126+4</f>
        <v>74</v>
      </c>
      <c r="C167" s="58"/>
      <c r="D167" s="167" t="s">
        <v>334</v>
      </c>
      <c r="E167" s="168"/>
      <c r="F167" s="60">
        <f>B167</f>
        <v>74</v>
      </c>
      <c r="G167" s="61" t="s">
        <v>335</v>
      </c>
      <c r="H167" s="62">
        <f>B180</f>
        <v>0</v>
      </c>
      <c r="I167" s="167" t="s">
        <v>336</v>
      </c>
      <c r="J167" s="168"/>
      <c r="K167" s="62">
        <f>E180</f>
        <v>0</v>
      </c>
      <c r="L167" s="61" t="s">
        <v>65</v>
      </c>
    </row>
    <row r="168" spans="1:12" x14ac:dyDescent="0.2">
      <c r="A168" s="56" t="s">
        <v>337</v>
      </c>
      <c r="B168" s="91">
        <f>VLOOKUP(FLOOR(B167/4,1)*4+1,calendario,2,FALSE)</f>
        <v>0.45833333333333326</v>
      </c>
      <c r="C168" s="58"/>
      <c r="D168" s="162"/>
      <c r="E168" s="163"/>
      <c r="F168" s="58"/>
      <c r="G168" s="68"/>
      <c r="H168" s="69"/>
      <c r="I168" s="69"/>
      <c r="J168" s="68"/>
      <c r="K168" s="68"/>
      <c r="L168" s="69"/>
    </row>
    <row r="169" spans="1:12" x14ac:dyDescent="0.2">
      <c r="A169" s="56" t="s">
        <v>338</v>
      </c>
      <c r="B169" s="70">
        <f>VLOOKUP(B167,calendario,3,FALSE)</f>
        <v>2</v>
      </c>
      <c r="C169" s="58"/>
      <c r="D169" s="150"/>
      <c r="E169" s="164"/>
      <c r="F169" s="58"/>
      <c r="G169" s="68"/>
      <c r="H169" s="68"/>
      <c r="I169" s="68"/>
      <c r="J169" s="69"/>
      <c r="K169" s="69"/>
      <c r="L169" s="69"/>
    </row>
    <row r="170" spans="1:12" x14ac:dyDescent="0.2">
      <c r="A170" s="56" t="s">
        <v>36</v>
      </c>
      <c r="B170" s="70" t="e">
        <f>VLOOKUP(B180,squadre,2,FALSE)</f>
        <v>#N/A</v>
      </c>
      <c r="C170" s="58"/>
      <c r="D170" s="150"/>
      <c r="E170" s="164"/>
      <c r="F170" s="58"/>
      <c r="G170" s="68"/>
      <c r="H170" s="68"/>
      <c r="I170" s="69"/>
      <c r="J170" s="69"/>
      <c r="K170" s="69"/>
      <c r="L170" s="68"/>
    </row>
    <row r="171" spans="1:12" x14ac:dyDescent="0.2">
      <c r="A171" s="56" t="s">
        <v>340</v>
      </c>
      <c r="B171" s="72">
        <v>42834</v>
      </c>
      <c r="C171" s="58"/>
      <c r="D171" s="150"/>
      <c r="E171" s="164"/>
      <c r="F171" s="58"/>
      <c r="G171" s="69"/>
      <c r="H171" s="69"/>
      <c r="I171" s="69"/>
      <c r="J171" s="69"/>
      <c r="K171" s="69"/>
      <c r="L171" s="69"/>
    </row>
    <row r="172" spans="1:12" x14ac:dyDescent="0.2">
      <c r="A172" s="73"/>
      <c r="B172" s="74"/>
      <c r="C172" s="58"/>
      <c r="D172" s="150"/>
      <c r="E172" s="164"/>
      <c r="F172" s="58"/>
      <c r="G172" s="68"/>
      <c r="H172" s="69"/>
      <c r="I172" s="69"/>
      <c r="J172" s="69"/>
      <c r="K172" s="68"/>
      <c r="L172" s="68"/>
    </row>
    <row r="173" spans="1:12" x14ac:dyDescent="0.2">
      <c r="A173" s="56" t="s">
        <v>341</v>
      </c>
      <c r="B173" s="75">
        <f>VLOOKUP(B167,calendario,9,FALSE)</f>
        <v>0</v>
      </c>
      <c r="C173" s="58"/>
      <c r="D173" s="150"/>
      <c r="E173" s="164"/>
      <c r="F173" s="58"/>
      <c r="G173" s="68"/>
      <c r="H173" s="69"/>
      <c r="I173" s="69"/>
      <c r="J173" s="68"/>
      <c r="K173" s="68"/>
      <c r="L173" s="69"/>
    </row>
    <row r="174" spans="1:12" x14ac:dyDescent="0.2">
      <c r="A174" s="56" t="s">
        <v>342</v>
      </c>
      <c r="B174" s="105"/>
      <c r="C174" s="58"/>
      <c r="D174" s="150"/>
      <c r="E174" s="164"/>
      <c r="F174" s="58"/>
      <c r="G174" s="68"/>
      <c r="H174" s="68"/>
      <c r="I174" s="68"/>
      <c r="J174" s="69"/>
      <c r="K174" s="69"/>
      <c r="L174" s="69"/>
    </row>
    <row r="175" spans="1:12" x14ac:dyDescent="0.2">
      <c r="A175" s="73"/>
      <c r="B175" s="74"/>
      <c r="C175" s="58"/>
      <c r="D175" s="150"/>
      <c r="E175" s="164"/>
      <c r="F175" s="58"/>
      <c r="G175" s="68"/>
      <c r="H175" s="68"/>
      <c r="I175" s="68"/>
      <c r="J175" s="69"/>
      <c r="K175" s="69"/>
      <c r="L175" s="69"/>
    </row>
    <row r="176" spans="1:12" x14ac:dyDescent="0.2">
      <c r="A176" s="56" t="s">
        <v>343</v>
      </c>
      <c r="B176" s="105"/>
      <c r="C176" s="58"/>
      <c r="D176" s="150"/>
      <c r="E176" s="164"/>
      <c r="F176" s="58"/>
      <c r="G176" s="68"/>
      <c r="H176" s="69"/>
      <c r="I176" s="69"/>
      <c r="J176" s="68"/>
      <c r="K176" s="68"/>
      <c r="L176" s="69"/>
    </row>
    <row r="177" spans="1:12" x14ac:dyDescent="0.2">
      <c r="A177" s="56" t="s">
        <v>344</v>
      </c>
      <c r="B177" s="105"/>
      <c r="C177" s="58"/>
      <c r="D177" s="150"/>
      <c r="E177" s="164"/>
      <c r="F177" s="58"/>
      <c r="G177" s="69"/>
      <c r="H177" s="69"/>
      <c r="I177" s="69"/>
      <c r="J177" s="69"/>
      <c r="K177" s="69"/>
      <c r="L177" s="69"/>
    </row>
    <row r="178" spans="1:12" x14ac:dyDescent="0.2">
      <c r="A178" s="56" t="s">
        <v>345</v>
      </c>
      <c r="B178" s="105"/>
      <c r="C178" s="58"/>
      <c r="D178" s="165"/>
      <c r="E178" s="166"/>
      <c r="F178" s="58"/>
      <c r="G178" s="69"/>
      <c r="H178" s="69"/>
      <c r="I178" s="69"/>
      <c r="J178" s="69"/>
      <c r="K178" s="69"/>
      <c r="L178" s="69"/>
    </row>
    <row r="179" spans="1:12" x14ac:dyDescent="0.2">
      <c r="A179" s="55"/>
      <c r="B179" s="55"/>
      <c r="D179" s="55"/>
      <c r="E179" s="55"/>
      <c r="F179" s="71"/>
      <c r="G179" s="69"/>
      <c r="H179" s="69"/>
      <c r="I179" s="69"/>
      <c r="J179" s="69"/>
      <c r="K179" s="69"/>
      <c r="L179" s="69"/>
    </row>
    <row r="180" spans="1:12" x14ac:dyDescent="0.2">
      <c r="A180" s="77" t="s">
        <v>346</v>
      </c>
      <c r="B180" s="78">
        <f>VLOOKUP(B167,calendario,5,FALSE)</f>
        <v>0</v>
      </c>
      <c r="C180" s="79"/>
      <c r="D180" s="77" t="s">
        <v>347</v>
      </c>
      <c r="E180" s="78">
        <f>VLOOKUP(B167,calendario,6,FALSE)</f>
        <v>0</v>
      </c>
      <c r="F180" s="6"/>
      <c r="G180" s="69"/>
      <c r="H180" s="69"/>
      <c r="I180" s="69"/>
      <c r="J180" s="69"/>
      <c r="K180" s="69"/>
      <c r="L180" s="69"/>
    </row>
    <row r="181" spans="1:12" x14ac:dyDescent="0.2">
      <c r="A181" s="56" t="s">
        <v>348</v>
      </c>
      <c r="B181" s="56" t="s">
        <v>349</v>
      </c>
      <c r="C181" s="73"/>
      <c r="D181" s="56" t="s">
        <v>348</v>
      </c>
      <c r="E181" s="56" t="s">
        <v>349</v>
      </c>
      <c r="F181" s="80"/>
      <c r="G181" s="69"/>
      <c r="H181" s="69"/>
      <c r="I181" s="69"/>
      <c r="J181" s="69"/>
      <c r="K181" s="69"/>
      <c r="L181" s="69"/>
    </row>
    <row r="182" spans="1:12" x14ac:dyDescent="0.2">
      <c r="A182" s="81" t="e">
        <f>VLOOKUP(B180,squadre,3,FALSE)</f>
        <v>#N/A</v>
      </c>
      <c r="B182" s="70" t="e">
        <f>VLOOKUP(B180,squadre,4,FALSE)</f>
        <v>#N/A</v>
      </c>
      <c r="C182" s="69"/>
      <c r="D182" s="81" t="e">
        <f>VLOOKUP(E180,squadre,3,FALSE)</f>
        <v>#N/A</v>
      </c>
      <c r="E182" s="70" t="e">
        <f>VLOOKUP(E180,squadre,4,FALSE)</f>
        <v>#N/A</v>
      </c>
      <c r="F182" s="58"/>
      <c r="G182" s="69"/>
      <c r="H182" s="69"/>
      <c r="I182" s="69"/>
      <c r="J182" s="69"/>
      <c r="K182" s="69"/>
      <c r="L182" s="69"/>
    </row>
    <row r="183" spans="1:12" x14ac:dyDescent="0.2">
      <c r="A183" s="81" t="e">
        <f>VLOOKUP(B180,squadre,5,FALSE)</f>
        <v>#N/A</v>
      </c>
      <c r="B183" s="70" t="e">
        <f>VLOOKUP(B180,squadre,6,FALSE)</f>
        <v>#N/A</v>
      </c>
      <c r="C183" s="69"/>
      <c r="D183" s="81" t="e">
        <f>VLOOKUP(E180,squadre,5,FALSE)</f>
        <v>#N/A</v>
      </c>
      <c r="E183" s="70" t="e">
        <f>VLOOKUP(E180,squadre,6,FALSE)</f>
        <v>#N/A</v>
      </c>
      <c r="F183" s="58"/>
      <c r="G183" s="69"/>
      <c r="H183" s="69"/>
      <c r="I183" s="69"/>
      <c r="J183" s="69"/>
      <c r="K183" s="69"/>
      <c r="L183" s="69"/>
    </row>
    <row r="184" spans="1:12" x14ac:dyDescent="0.2">
      <c r="A184" s="81" t="e">
        <f>VLOOKUP(B180,squadre,7,FALSE)</f>
        <v>#N/A</v>
      </c>
      <c r="B184" s="70" t="e">
        <f>VLOOKUP(B180,squadre,8,FALSE)</f>
        <v>#N/A</v>
      </c>
      <c r="C184" s="69"/>
      <c r="D184" s="81" t="e">
        <f>VLOOKUP(E180,squadre,7,FALSE)</f>
        <v>#N/A</v>
      </c>
      <c r="E184" s="70" t="e">
        <f>VLOOKUP(E180,squadre,8,FALSE)</f>
        <v>#N/A</v>
      </c>
      <c r="F184" s="58"/>
      <c r="G184" s="69"/>
      <c r="H184" s="69"/>
      <c r="I184" s="69"/>
      <c r="J184" s="69"/>
      <c r="K184" s="69"/>
      <c r="L184" s="69"/>
    </row>
    <row r="185" spans="1:12" x14ac:dyDescent="0.2">
      <c r="A185" s="81" t="e">
        <f>VLOOKUP(B180,squadre,9,FALSE)</f>
        <v>#N/A</v>
      </c>
      <c r="B185" s="70" t="e">
        <f>VLOOKUP(B180,squadre,10,FALSE)</f>
        <v>#N/A</v>
      </c>
      <c r="C185" s="69"/>
      <c r="D185" s="81" t="e">
        <f>VLOOKUP(E180,squadre,9,FALSE)</f>
        <v>#N/A</v>
      </c>
      <c r="E185" s="70" t="e">
        <f>VLOOKUP(E180,squadre,10,FALSE)</f>
        <v>#N/A</v>
      </c>
      <c r="F185" s="58"/>
      <c r="G185" s="69"/>
      <c r="H185" s="69"/>
      <c r="I185" s="69"/>
      <c r="J185" s="69"/>
      <c r="K185" s="69"/>
      <c r="L185" s="69"/>
    </row>
    <row r="186" spans="1:12" x14ac:dyDescent="0.2">
      <c r="A186" s="81" t="e">
        <f>VLOOKUP(B180,squadre,11,FALSE)</f>
        <v>#N/A</v>
      </c>
      <c r="B186" s="70" t="e">
        <f>VLOOKUP(B180,squadre,12,FALSE)</f>
        <v>#N/A</v>
      </c>
      <c r="C186" s="69"/>
      <c r="D186" s="81" t="e">
        <f>VLOOKUP(E180,squadre,11,FALSE)</f>
        <v>#N/A</v>
      </c>
      <c r="E186" s="70" t="e">
        <f>VLOOKUP(E180,squadre,12,FALSE)</f>
        <v>#N/A</v>
      </c>
      <c r="F186" s="58"/>
      <c r="G186" s="69"/>
      <c r="H186" s="69"/>
      <c r="I186" s="69"/>
      <c r="J186" s="69"/>
      <c r="K186" s="69"/>
      <c r="L186" s="69"/>
    </row>
    <row r="187" spans="1:12" x14ac:dyDescent="0.2">
      <c r="A187" s="81" t="e">
        <f>VLOOKUP(B180,squadre,13,FALSE)</f>
        <v>#N/A</v>
      </c>
      <c r="B187" s="70" t="e">
        <f>VLOOKUP(B180,squadre,14,FALSE)</f>
        <v>#N/A</v>
      </c>
      <c r="C187" s="69"/>
      <c r="D187" s="81" t="e">
        <f>VLOOKUP(E180,squadre,13,FALSE)</f>
        <v>#N/A</v>
      </c>
      <c r="E187" s="70" t="e">
        <f>VLOOKUP(E180,squadre,14,FALSE)</f>
        <v>#N/A</v>
      </c>
      <c r="F187" s="58"/>
      <c r="G187" s="69"/>
      <c r="H187" s="69"/>
      <c r="I187" s="69"/>
      <c r="J187" s="69"/>
      <c r="K187" s="69"/>
      <c r="L187" s="69"/>
    </row>
    <row r="188" spans="1:12" x14ac:dyDescent="0.2">
      <c r="A188" s="81" t="e">
        <f>VLOOKUP(B180,squadre,15,FALSE)</f>
        <v>#N/A</v>
      </c>
      <c r="B188" s="70" t="e">
        <f>VLOOKUP(B180,squadre,16,FALSE)</f>
        <v>#N/A</v>
      </c>
      <c r="C188" s="69"/>
      <c r="D188" s="81" t="e">
        <f>VLOOKUP(E180,squadre,15,FALSE)</f>
        <v>#N/A</v>
      </c>
      <c r="E188" s="70" t="e">
        <f>VLOOKUP(E180,squadre,16,FALSE)</f>
        <v>#N/A</v>
      </c>
      <c r="F188" s="58"/>
      <c r="G188" s="69"/>
      <c r="H188" s="69"/>
      <c r="I188" s="69"/>
      <c r="J188" s="69"/>
      <c r="K188" s="69"/>
      <c r="L188" s="69"/>
    </row>
    <row r="189" spans="1:12" x14ac:dyDescent="0.2">
      <c r="A189" s="81" t="e">
        <f>VLOOKUP(B180,squadre,17,FALSE)</f>
        <v>#N/A</v>
      </c>
      <c r="B189" s="70" t="e">
        <f>VLOOKUP(B180,squadre,18,FALSE)</f>
        <v>#N/A</v>
      </c>
      <c r="C189" s="69"/>
      <c r="D189" s="81" t="e">
        <f>VLOOKUP(E180,squadre,17,FALSE)</f>
        <v>#N/A</v>
      </c>
      <c r="E189" s="70" t="e">
        <f>VLOOKUP(E180,squadre,18,FALSE)</f>
        <v>#N/A</v>
      </c>
      <c r="F189" s="58"/>
      <c r="G189" s="69"/>
      <c r="H189" s="69"/>
      <c r="I189" s="69"/>
      <c r="J189" s="69"/>
      <c r="K189" s="69"/>
      <c r="L189" s="69"/>
    </row>
    <row r="190" spans="1:12" x14ac:dyDescent="0.2">
      <c r="A190" s="81" t="e">
        <f>VLOOKUP(B180,squadre,19,FALSE)</f>
        <v>#N/A</v>
      </c>
      <c r="B190" s="70" t="e">
        <f>VLOOKUP(B180,squadre,20,FALSE)</f>
        <v>#N/A</v>
      </c>
      <c r="C190" s="69"/>
      <c r="D190" s="81" t="e">
        <f>VLOOKUP(E180,squadre,19,FALSE)</f>
        <v>#N/A</v>
      </c>
      <c r="E190" s="70" t="e">
        <f>VLOOKUP(E180,squadre,20,FALSE)</f>
        <v>#N/A</v>
      </c>
      <c r="F190" s="58"/>
      <c r="G190" s="69"/>
      <c r="H190" s="69"/>
      <c r="I190" s="69"/>
      <c r="J190" s="69"/>
      <c r="K190" s="69"/>
      <c r="L190" s="69"/>
    </row>
    <row r="191" spans="1:12" x14ac:dyDescent="0.2">
      <c r="A191" s="81" t="e">
        <f>VLOOKUP(B180,squadre,21,FALSE)</f>
        <v>#N/A</v>
      </c>
      <c r="B191" s="70" t="e">
        <f>VLOOKUP(B180,squadre,22,FALSE)</f>
        <v>#N/A</v>
      </c>
      <c r="C191" s="69"/>
      <c r="D191" s="81" t="e">
        <f>VLOOKUP(E180,squadre,21,FALSE)</f>
        <v>#N/A</v>
      </c>
      <c r="E191" s="70" t="e">
        <f>VLOOKUP(E180,squadre,22,FALSE)</f>
        <v>#N/A</v>
      </c>
      <c r="F191" s="58"/>
      <c r="G191" s="69"/>
      <c r="H191" s="69"/>
      <c r="I191" s="69"/>
      <c r="J191" s="69"/>
      <c r="K191" s="69"/>
      <c r="L191" s="69"/>
    </row>
    <row r="192" spans="1:12" x14ac:dyDescent="0.2">
      <c r="A192" s="83"/>
      <c r="B192" s="74"/>
      <c r="C192" s="69"/>
      <c r="D192" s="83"/>
      <c r="E192" s="74"/>
      <c r="F192" s="58"/>
      <c r="G192" s="69"/>
      <c r="H192" s="69"/>
      <c r="I192" s="69"/>
      <c r="J192" s="69"/>
      <c r="K192" s="69"/>
      <c r="L192" s="69"/>
    </row>
    <row r="193" spans="1:12" x14ac:dyDescent="0.2">
      <c r="A193" s="55"/>
      <c r="B193" s="55"/>
      <c r="C193" s="55"/>
      <c r="D193" s="55"/>
      <c r="E193" s="55"/>
      <c r="F193" s="71"/>
      <c r="G193" s="69"/>
      <c r="H193" s="69"/>
      <c r="I193" s="69"/>
      <c r="J193" s="69"/>
      <c r="K193" s="69"/>
      <c r="L193" s="69"/>
    </row>
    <row r="194" spans="1:12" x14ac:dyDescent="0.2">
      <c r="A194" s="77" t="s">
        <v>352</v>
      </c>
      <c r="B194" s="78">
        <f>B180</f>
        <v>0</v>
      </c>
      <c r="C194" s="84"/>
      <c r="D194" s="84"/>
      <c r="E194" s="78">
        <f>E180</f>
        <v>0</v>
      </c>
      <c r="F194" s="71"/>
      <c r="G194" s="69"/>
      <c r="H194" s="69"/>
      <c r="I194" s="69"/>
      <c r="J194" s="69"/>
      <c r="K194" s="69"/>
      <c r="L194" s="69"/>
    </row>
    <row r="195" spans="1:12" x14ac:dyDescent="0.2">
      <c r="A195" s="56" t="s">
        <v>353</v>
      </c>
      <c r="B195" s="68"/>
      <c r="C195" s="14"/>
      <c r="D195" s="71"/>
      <c r="E195" s="68"/>
      <c r="F195" s="58"/>
      <c r="G195" s="69"/>
      <c r="H195" s="69"/>
      <c r="I195" s="69"/>
      <c r="J195" s="69"/>
      <c r="K195" s="69"/>
      <c r="L195" s="69"/>
    </row>
    <row r="196" spans="1:12" x14ac:dyDescent="0.2">
      <c r="A196" s="56" t="s">
        <v>354</v>
      </c>
      <c r="B196" s="68"/>
      <c r="C196" s="14"/>
      <c r="D196" s="71"/>
      <c r="E196" s="68"/>
      <c r="F196" s="58"/>
      <c r="G196" s="69"/>
      <c r="H196" s="69"/>
      <c r="I196" s="69"/>
      <c r="J196" s="69"/>
      <c r="K196" s="69"/>
      <c r="L196" s="69"/>
    </row>
    <row r="197" spans="1:12" x14ac:dyDescent="0.2">
      <c r="A197" s="56" t="s">
        <v>355</v>
      </c>
      <c r="B197" s="69"/>
      <c r="C197" s="14"/>
      <c r="D197" s="71"/>
      <c r="E197" s="69"/>
      <c r="F197" s="58"/>
      <c r="G197" s="69"/>
      <c r="H197" s="69"/>
      <c r="I197" s="69"/>
      <c r="J197" s="69"/>
      <c r="K197" s="69"/>
      <c r="L197" s="69"/>
    </row>
    <row r="198" spans="1:12" x14ac:dyDescent="0.2">
      <c r="A198" s="56" t="s">
        <v>356</v>
      </c>
      <c r="B198" s="69"/>
      <c r="C198" s="14"/>
      <c r="D198" s="71"/>
      <c r="E198" s="69"/>
      <c r="F198" s="58"/>
      <c r="G198" s="69"/>
      <c r="H198" s="69"/>
      <c r="I198" s="69"/>
      <c r="J198" s="69"/>
      <c r="K198" s="69"/>
      <c r="L198" s="69"/>
    </row>
    <row r="199" spans="1:12" ht="15.75" x14ac:dyDescent="0.25">
      <c r="A199" s="85" t="s">
        <v>357</v>
      </c>
      <c r="B199" s="86"/>
      <c r="C199" s="87"/>
      <c r="D199" s="88"/>
      <c r="E199" s="86"/>
      <c r="F199" s="58"/>
      <c r="G199" s="69"/>
      <c r="H199" s="69"/>
      <c r="I199" s="69"/>
      <c r="J199" s="69"/>
      <c r="K199" s="69"/>
      <c r="L199" s="69"/>
    </row>
    <row r="200" spans="1:12" x14ac:dyDescent="0.2">
      <c r="A200" s="89"/>
      <c r="B200" s="8"/>
      <c r="E200" s="55"/>
      <c r="F200" s="71"/>
      <c r="G200" s="69"/>
      <c r="H200" s="69"/>
      <c r="I200" s="69"/>
      <c r="J200" s="69"/>
      <c r="K200" s="69"/>
      <c r="L200" s="69"/>
    </row>
    <row r="201" spans="1:12" x14ac:dyDescent="0.2">
      <c r="A201" s="56" t="s">
        <v>358</v>
      </c>
      <c r="B201" s="69"/>
      <c r="C201" s="14"/>
      <c r="F201" s="71"/>
      <c r="G201" s="69"/>
      <c r="H201" s="69"/>
      <c r="I201" s="69"/>
      <c r="J201" s="69"/>
      <c r="K201" s="69"/>
      <c r="L201" s="69"/>
    </row>
    <row r="202" spans="1:12" x14ac:dyDescent="0.2">
      <c r="A202" s="55"/>
      <c r="B202" s="55"/>
      <c r="G202" s="55"/>
      <c r="H202" s="55"/>
      <c r="I202" s="55"/>
      <c r="J202" s="55"/>
      <c r="K202" s="55"/>
      <c r="L202" s="55"/>
    </row>
    <row r="203" spans="1:12" x14ac:dyDescent="0.2">
      <c r="A203" s="28" t="s">
        <v>341</v>
      </c>
      <c r="B203" s="3"/>
      <c r="D203" s="28" t="s">
        <v>342</v>
      </c>
      <c r="E203" s="3"/>
      <c r="G203" s="28" t="s">
        <v>359</v>
      </c>
      <c r="H203" s="3"/>
      <c r="K203" s="28" t="s">
        <v>360</v>
      </c>
      <c r="L203" s="3"/>
    </row>
    <row r="204" spans="1:12" x14ac:dyDescent="0.2">
      <c r="B204" s="55"/>
      <c r="E204" s="55"/>
      <c r="H204" s="55"/>
      <c r="L204" s="55"/>
    </row>
    <row r="205" spans="1:12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45" x14ac:dyDescent="0.6">
      <c r="A206" s="170" t="s">
        <v>331</v>
      </c>
      <c r="B206" s="160"/>
      <c r="C206" s="160"/>
      <c r="D206" s="160"/>
      <c r="E206" s="160"/>
      <c r="F206" s="52" t="s">
        <v>332</v>
      </c>
      <c r="G206" s="53"/>
      <c r="H206" s="53"/>
      <c r="I206" s="53"/>
      <c r="J206" s="53"/>
      <c r="K206" s="169" t="s">
        <v>333</v>
      </c>
      <c r="L206" s="160"/>
    </row>
    <row r="207" spans="1:12" x14ac:dyDescent="0.2">
      <c r="A207" s="8"/>
      <c r="B207" s="8"/>
      <c r="C207" s="55"/>
      <c r="D207" s="8"/>
      <c r="E207" s="8"/>
      <c r="F207" s="55"/>
      <c r="G207" s="8"/>
      <c r="H207" s="8"/>
      <c r="I207" s="8"/>
      <c r="J207" s="8"/>
      <c r="K207" s="8"/>
      <c r="L207" s="8"/>
    </row>
    <row r="208" spans="1:12" x14ac:dyDescent="0.2">
      <c r="A208" s="56" t="s">
        <v>19</v>
      </c>
      <c r="B208" s="90">
        <f>B167+4</f>
        <v>78</v>
      </c>
      <c r="C208" s="58"/>
      <c r="D208" s="167" t="s">
        <v>334</v>
      </c>
      <c r="E208" s="168"/>
      <c r="F208" s="60">
        <f>B208</f>
        <v>78</v>
      </c>
      <c r="G208" s="61" t="s">
        <v>335</v>
      </c>
      <c r="H208" s="62" t="str">
        <f>B221</f>
        <v>Bologna U21</v>
      </c>
      <c r="I208" s="167" t="s">
        <v>336</v>
      </c>
      <c r="J208" s="168"/>
      <c r="K208" s="62" t="str">
        <f>E221</f>
        <v>K.C. Arenzano</v>
      </c>
      <c r="L208" s="61" t="s">
        <v>65</v>
      </c>
    </row>
    <row r="209" spans="1:12" x14ac:dyDescent="0.2">
      <c r="A209" s="56" t="s">
        <v>337</v>
      </c>
      <c r="B209" s="91">
        <f>VLOOKUP(FLOOR(B208/4,1)*4+1,calendario,2,FALSE)</f>
        <v>0.47916666666666657</v>
      </c>
      <c r="C209" s="58"/>
      <c r="D209" s="162"/>
      <c r="E209" s="163"/>
      <c r="F209" s="58"/>
      <c r="G209" s="68"/>
      <c r="H209" s="69"/>
      <c r="I209" s="69"/>
      <c r="J209" s="68"/>
      <c r="K209" s="68"/>
      <c r="L209" s="69"/>
    </row>
    <row r="210" spans="1:12" x14ac:dyDescent="0.2">
      <c r="A210" s="56" t="s">
        <v>338</v>
      </c>
      <c r="B210" s="70">
        <f>VLOOKUP(B208,calendario,3,FALSE)</f>
        <v>2</v>
      </c>
      <c r="C210" s="58"/>
      <c r="D210" s="150"/>
      <c r="E210" s="164"/>
      <c r="F210" s="58"/>
      <c r="G210" s="68"/>
      <c r="H210" s="68"/>
      <c r="I210" s="68"/>
      <c r="J210" s="69"/>
      <c r="K210" s="69"/>
      <c r="L210" s="69"/>
    </row>
    <row r="211" spans="1:12" x14ac:dyDescent="0.2">
      <c r="A211" s="56" t="s">
        <v>36</v>
      </c>
      <c r="B211" s="70" t="str">
        <f>VLOOKUP(B221,squadre,2,FALSE)</f>
        <v>2nd Division</v>
      </c>
      <c r="C211" s="58"/>
      <c r="D211" s="150"/>
      <c r="E211" s="164"/>
      <c r="F211" s="58"/>
      <c r="G211" s="68"/>
      <c r="H211" s="68"/>
      <c r="I211" s="69"/>
      <c r="J211" s="69"/>
      <c r="K211" s="69"/>
      <c r="L211" s="68"/>
    </row>
    <row r="212" spans="1:12" x14ac:dyDescent="0.2">
      <c r="A212" s="56" t="s">
        <v>340</v>
      </c>
      <c r="B212" s="72">
        <v>42834</v>
      </c>
      <c r="C212" s="58"/>
      <c r="D212" s="150"/>
      <c r="E212" s="164"/>
      <c r="F212" s="58"/>
      <c r="G212" s="69"/>
      <c r="H212" s="69"/>
      <c r="I212" s="69"/>
      <c r="J212" s="69"/>
      <c r="K212" s="69"/>
      <c r="L212" s="69"/>
    </row>
    <row r="213" spans="1:12" x14ac:dyDescent="0.2">
      <c r="A213" s="73"/>
      <c r="B213" s="74"/>
      <c r="C213" s="58"/>
      <c r="D213" s="150"/>
      <c r="E213" s="164"/>
      <c r="F213" s="58"/>
      <c r="G213" s="68"/>
      <c r="H213" s="69"/>
      <c r="I213" s="69"/>
      <c r="J213" s="69"/>
      <c r="K213" s="68"/>
      <c r="L213" s="68"/>
    </row>
    <row r="214" spans="1:12" x14ac:dyDescent="0.2">
      <c r="A214" s="56" t="s">
        <v>341</v>
      </c>
      <c r="B214" s="75" t="str">
        <f>VLOOKUP(B208,calendario,9,FALSE)</f>
        <v>Italy Ladies</v>
      </c>
      <c r="C214" s="58"/>
      <c r="D214" s="150"/>
      <c r="E214" s="164"/>
      <c r="F214" s="58"/>
      <c r="G214" s="68"/>
      <c r="H214" s="69"/>
      <c r="I214" s="69"/>
      <c r="J214" s="68"/>
      <c r="K214" s="68"/>
      <c r="L214" s="69"/>
    </row>
    <row r="215" spans="1:12" x14ac:dyDescent="0.2">
      <c r="A215" s="56" t="s">
        <v>342</v>
      </c>
      <c r="B215" s="105"/>
      <c r="C215" s="58"/>
      <c r="D215" s="150"/>
      <c r="E215" s="164"/>
      <c r="F215" s="58"/>
      <c r="G215" s="68"/>
      <c r="H215" s="68"/>
      <c r="I215" s="68"/>
      <c r="J215" s="69"/>
      <c r="K215" s="69"/>
      <c r="L215" s="69"/>
    </row>
    <row r="216" spans="1:12" x14ac:dyDescent="0.2">
      <c r="A216" s="73"/>
      <c r="B216" s="74"/>
      <c r="C216" s="58"/>
      <c r="D216" s="150"/>
      <c r="E216" s="164"/>
      <c r="F216" s="58"/>
      <c r="G216" s="68"/>
      <c r="H216" s="68"/>
      <c r="I216" s="68"/>
      <c r="J216" s="69"/>
      <c r="K216" s="69"/>
      <c r="L216" s="69"/>
    </row>
    <row r="217" spans="1:12" x14ac:dyDescent="0.2">
      <c r="A217" s="56" t="s">
        <v>343</v>
      </c>
      <c r="B217" s="105"/>
      <c r="C217" s="58"/>
      <c r="D217" s="150"/>
      <c r="E217" s="164"/>
      <c r="F217" s="58"/>
      <c r="G217" s="68"/>
      <c r="H217" s="69"/>
      <c r="I217" s="69"/>
      <c r="J217" s="68"/>
      <c r="K217" s="68"/>
      <c r="L217" s="69"/>
    </row>
    <row r="218" spans="1:12" x14ac:dyDescent="0.2">
      <c r="A218" s="56" t="s">
        <v>344</v>
      </c>
      <c r="B218" s="105"/>
      <c r="C218" s="58"/>
      <c r="D218" s="150"/>
      <c r="E218" s="164"/>
      <c r="F218" s="58"/>
      <c r="G218" s="69"/>
      <c r="H218" s="69"/>
      <c r="I218" s="69"/>
      <c r="J218" s="69"/>
      <c r="K218" s="69"/>
      <c r="L218" s="69"/>
    </row>
    <row r="219" spans="1:12" x14ac:dyDescent="0.2">
      <c r="A219" s="56" t="s">
        <v>345</v>
      </c>
      <c r="B219" s="105"/>
      <c r="C219" s="58"/>
      <c r="D219" s="165"/>
      <c r="E219" s="166"/>
      <c r="F219" s="58"/>
      <c r="G219" s="69"/>
      <c r="H219" s="69"/>
      <c r="I219" s="69"/>
      <c r="J219" s="69"/>
      <c r="K219" s="69"/>
      <c r="L219" s="69"/>
    </row>
    <row r="220" spans="1:12" x14ac:dyDescent="0.2">
      <c r="A220" s="55"/>
      <c r="B220" s="55"/>
      <c r="D220" s="55"/>
      <c r="E220" s="55"/>
      <c r="F220" s="71"/>
      <c r="G220" s="69"/>
      <c r="H220" s="69"/>
      <c r="I220" s="69"/>
      <c r="J220" s="69"/>
      <c r="K220" s="69"/>
      <c r="L220" s="69"/>
    </row>
    <row r="221" spans="1:12" x14ac:dyDescent="0.2">
      <c r="A221" s="77" t="s">
        <v>346</v>
      </c>
      <c r="B221" s="78" t="str">
        <f>VLOOKUP(B208,calendario,5,FALSE)</f>
        <v>Bologna U21</v>
      </c>
      <c r="C221" s="79"/>
      <c r="D221" s="77" t="s">
        <v>347</v>
      </c>
      <c r="E221" s="78" t="str">
        <f>VLOOKUP(B208,calendario,6,FALSE)</f>
        <v>K.C. Arenzano</v>
      </c>
      <c r="F221" s="6"/>
      <c r="G221" s="69"/>
      <c r="H221" s="69"/>
      <c r="I221" s="69"/>
      <c r="J221" s="69"/>
      <c r="K221" s="69"/>
      <c r="L221" s="69"/>
    </row>
    <row r="222" spans="1:12" x14ac:dyDescent="0.2">
      <c r="A222" s="56" t="s">
        <v>348</v>
      </c>
      <c r="B222" s="56" t="s">
        <v>349</v>
      </c>
      <c r="C222" s="73"/>
      <c r="D222" s="56" t="s">
        <v>348</v>
      </c>
      <c r="E222" s="56" t="s">
        <v>349</v>
      </c>
      <c r="F222" s="80"/>
      <c r="G222" s="69"/>
      <c r="H222" s="69"/>
      <c r="I222" s="69"/>
      <c r="J222" s="69"/>
      <c r="K222" s="69"/>
      <c r="L222" s="69"/>
    </row>
    <row r="223" spans="1:12" x14ac:dyDescent="0.2">
      <c r="A223" s="81">
        <f>VLOOKUP(B221,squadre,3,FALSE)</f>
        <v>6</v>
      </c>
      <c r="B223" s="70" t="str">
        <f>VLOOKUP(B221,squadre,4,FALSE)</f>
        <v>Andrea Medola</v>
      </c>
      <c r="C223" s="69"/>
      <c r="D223" s="81">
        <f>VLOOKUP(E221,squadre,3,FALSE)</f>
        <v>1</v>
      </c>
      <c r="E223" s="70" t="str">
        <f>VLOOKUP(E221,squadre,4,FALSE)</f>
        <v>Damonte Stefano</v>
      </c>
      <c r="F223" s="58"/>
      <c r="G223" s="69"/>
      <c r="H223" s="69"/>
      <c r="I223" s="69"/>
      <c r="J223" s="69"/>
      <c r="K223" s="69"/>
      <c r="L223" s="69"/>
    </row>
    <row r="224" spans="1:12" x14ac:dyDescent="0.2">
      <c r="A224" s="81">
        <f>VLOOKUP(B221,squadre,5,FALSE)</f>
        <v>3</v>
      </c>
      <c r="B224" s="70" t="str">
        <f>VLOOKUP(B221,squadre,6,FALSE)</f>
        <v>Lorenzo Seneca</v>
      </c>
      <c r="C224" s="69"/>
      <c r="D224" s="81">
        <f>VLOOKUP(E221,squadre,5,FALSE)</f>
        <v>4</v>
      </c>
      <c r="E224" s="70" t="str">
        <f>VLOOKUP(E221,squadre,6,FALSE)</f>
        <v>Bertola</v>
      </c>
      <c r="F224" s="58"/>
      <c r="G224" s="69"/>
      <c r="H224" s="69"/>
      <c r="I224" s="69"/>
      <c r="J224" s="69"/>
      <c r="K224" s="69"/>
      <c r="L224" s="69"/>
    </row>
    <row r="225" spans="1:12" x14ac:dyDescent="0.2">
      <c r="A225" s="81">
        <f>VLOOKUP(B221,squadre,7,FALSE)</f>
        <v>10</v>
      </c>
      <c r="B225" s="70" t="str">
        <f>VLOOKUP(B221,squadre,8,FALSE)</f>
        <v>Anna Esposito</v>
      </c>
      <c r="C225" s="69"/>
      <c r="D225" s="81">
        <f>VLOOKUP(E221,squadre,7,FALSE)</f>
        <v>8</v>
      </c>
      <c r="E225" s="70" t="str">
        <f>VLOOKUP(E221,squadre,8,FALSE)</f>
        <v>Merello</v>
      </c>
      <c r="F225" s="58"/>
      <c r="G225" s="69"/>
      <c r="H225" s="69"/>
      <c r="I225" s="69"/>
      <c r="J225" s="69"/>
      <c r="K225" s="69"/>
      <c r="L225" s="69"/>
    </row>
    <row r="226" spans="1:12" x14ac:dyDescent="0.2">
      <c r="A226" s="81">
        <f>VLOOKUP(B221,squadre,9,FALSE)</f>
        <v>1</v>
      </c>
      <c r="B226" s="70" t="str">
        <f>VLOOKUP(B221,squadre,10,FALSE)</f>
        <v>Veronica Mazzanti</v>
      </c>
      <c r="C226" s="69"/>
      <c r="D226" s="81">
        <f>VLOOKUP(E221,squadre,9,FALSE)</f>
        <v>9</v>
      </c>
      <c r="E226" s="70" t="str">
        <f>VLOOKUP(E221,squadre,10,FALSE)</f>
        <v>Lugaresi</v>
      </c>
      <c r="F226" s="58"/>
      <c r="G226" s="69"/>
      <c r="H226" s="69"/>
      <c r="I226" s="69"/>
      <c r="J226" s="69"/>
      <c r="K226" s="69"/>
      <c r="L226" s="69"/>
    </row>
    <row r="227" spans="1:12" x14ac:dyDescent="0.2">
      <c r="A227" s="81">
        <f>VLOOKUP(B221,squadre,11,FALSE)</f>
        <v>9</v>
      </c>
      <c r="B227" s="70" t="str">
        <f>VLOOKUP(B221,squadre,12,FALSE)</f>
        <v>Alberto Scagliarini</v>
      </c>
      <c r="C227" s="69"/>
      <c r="D227" s="81">
        <f>VLOOKUP(E221,squadre,11,FALSE)</f>
        <v>7</v>
      </c>
      <c r="E227" s="70" t="str">
        <f>VLOOKUP(E221,squadre,12,FALSE)</f>
        <v>Matteucci</v>
      </c>
      <c r="F227" s="58"/>
      <c r="G227" s="69"/>
      <c r="H227" s="69"/>
      <c r="I227" s="69"/>
      <c r="J227" s="69"/>
      <c r="K227" s="69"/>
      <c r="L227" s="69"/>
    </row>
    <row r="228" spans="1:12" x14ac:dyDescent="0.2">
      <c r="A228" s="81">
        <f>VLOOKUP(B221,squadre,13,FALSE)</f>
        <v>2</v>
      </c>
      <c r="B228" s="70" t="str">
        <f>VLOOKUP(B221,squadre,14,FALSE)</f>
        <v>Alice Ventura</v>
      </c>
      <c r="C228" s="69"/>
      <c r="D228" s="81">
        <f>VLOOKUP(E221,squadre,13,FALSE)</f>
        <v>0</v>
      </c>
      <c r="E228" s="70">
        <f>VLOOKUP(E221,squadre,14,FALSE)</f>
        <v>0</v>
      </c>
      <c r="F228" s="58"/>
      <c r="G228" s="69"/>
      <c r="H228" s="69"/>
      <c r="I228" s="69"/>
      <c r="J228" s="69"/>
      <c r="K228" s="69"/>
      <c r="L228" s="69"/>
    </row>
    <row r="229" spans="1:12" x14ac:dyDescent="0.2">
      <c r="A229" s="81">
        <f>VLOOKUP(B221,squadre,15,FALSE)</f>
        <v>7</v>
      </c>
      <c r="B229" s="70" t="str">
        <f>VLOOKUP(B221,squadre,16,FALSE)</f>
        <v>Giacomo Antonini</v>
      </c>
      <c r="C229" s="69"/>
      <c r="D229" s="81">
        <f>VLOOKUP(E221,squadre,15,FALSE)</f>
        <v>0</v>
      </c>
      <c r="E229" s="70">
        <f>VLOOKUP(E221,squadre,16,FALSE)</f>
        <v>0</v>
      </c>
      <c r="F229" s="58"/>
      <c r="G229" s="69"/>
      <c r="H229" s="69"/>
      <c r="I229" s="69"/>
      <c r="J229" s="69"/>
      <c r="K229" s="69"/>
      <c r="L229" s="69"/>
    </row>
    <row r="230" spans="1:12" x14ac:dyDescent="0.2">
      <c r="A230" s="81">
        <f>VLOOKUP(B221,squadre,17,FALSE)</f>
        <v>0</v>
      </c>
      <c r="B230" s="70">
        <f>VLOOKUP(B221,squadre,18,FALSE)</f>
        <v>0</v>
      </c>
      <c r="C230" s="69"/>
      <c r="D230" s="81">
        <f>VLOOKUP(E221,squadre,17,FALSE)</f>
        <v>0</v>
      </c>
      <c r="E230" s="70">
        <f>VLOOKUP(E221,squadre,18,FALSE)</f>
        <v>0</v>
      </c>
      <c r="F230" s="58"/>
      <c r="G230" s="69"/>
      <c r="H230" s="69"/>
      <c r="I230" s="69"/>
      <c r="J230" s="69"/>
      <c r="K230" s="69"/>
      <c r="L230" s="69"/>
    </row>
    <row r="231" spans="1:12" x14ac:dyDescent="0.2">
      <c r="A231" s="81">
        <f>VLOOKUP(B221,squadre,19,FALSE)</f>
        <v>0</v>
      </c>
      <c r="B231" s="70">
        <f>VLOOKUP(B221,squadre,20,FALSE)</f>
        <v>0</v>
      </c>
      <c r="C231" s="69"/>
      <c r="D231" s="81">
        <f>VLOOKUP(E221,squadre,19,FALSE)</f>
        <v>0</v>
      </c>
      <c r="E231" s="70">
        <f>VLOOKUP(E221,squadre,20,FALSE)</f>
        <v>0</v>
      </c>
      <c r="F231" s="58"/>
      <c r="G231" s="69"/>
      <c r="H231" s="69"/>
      <c r="I231" s="69"/>
      <c r="J231" s="69"/>
      <c r="K231" s="69"/>
      <c r="L231" s="69"/>
    </row>
    <row r="232" spans="1:12" x14ac:dyDescent="0.2">
      <c r="A232" s="81">
        <f>VLOOKUP(B221,squadre,21,FALSE)</f>
        <v>0</v>
      </c>
      <c r="B232" s="70">
        <f>VLOOKUP(B221,squadre,22,FALSE)</f>
        <v>0</v>
      </c>
      <c r="C232" s="69"/>
      <c r="D232" s="81">
        <f>VLOOKUP(E221,squadre,21,FALSE)</f>
        <v>0</v>
      </c>
      <c r="E232" s="70">
        <f>VLOOKUP(E221,squadre,22,FALSE)</f>
        <v>0</v>
      </c>
      <c r="F232" s="58"/>
      <c r="G232" s="69"/>
      <c r="H232" s="69"/>
      <c r="I232" s="69"/>
      <c r="J232" s="69"/>
      <c r="K232" s="69"/>
      <c r="L232" s="69"/>
    </row>
    <row r="233" spans="1:12" x14ac:dyDescent="0.2">
      <c r="A233" s="83"/>
      <c r="B233" s="74"/>
      <c r="C233" s="69"/>
      <c r="D233" s="83"/>
      <c r="E233" s="74"/>
      <c r="F233" s="58"/>
      <c r="G233" s="69"/>
      <c r="H233" s="69"/>
      <c r="I233" s="69"/>
      <c r="J233" s="69"/>
      <c r="K233" s="69"/>
      <c r="L233" s="69"/>
    </row>
    <row r="234" spans="1:12" x14ac:dyDescent="0.2">
      <c r="A234" s="55"/>
      <c r="B234" s="55"/>
      <c r="C234" s="55"/>
      <c r="D234" s="55"/>
      <c r="E234" s="55"/>
      <c r="F234" s="71"/>
      <c r="G234" s="69"/>
      <c r="H234" s="69"/>
      <c r="I234" s="69"/>
      <c r="J234" s="69"/>
      <c r="K234" s="69"/>
      <c r="L234" s="69"/>
    </row>
    <row r="235" spans="1:12" x14ac:dyDescent="0.2">
      <c r="A235" s="77" t="s">
        <v>352</v>
      </c>
      <c r="B235" s="78" t="str">
        <f>B221</f>
        <v>Bologna U21</v>
      </c>
      <c r="C235" s="84"/>
      <c r="D235" s="84"/>
      <c r="E235" s="78" t="str">
        <f>E221</f>
        <v>K.C. Arenzano</v>
      </c>
      <c r="F235" s="71"/>
      <c r="G235" s="69"/>
      <c r="H235" s="69"/>
      <c r="I235" s="69"/>
      <c r="J235" s="69"/>
      <c r="K235" s="69"/>
      <c r="L235" s="69"/>
    </row>
    <row r="236" spans="1:12" x14ac:dyDescent="0.2">
      <c r="A236" s="56" t="s">
        <v>353</v>
      </c>
      <c r="B236" s="68"/>
      <c r="C236" s="14"/>
      <c r="D236" s="71"/>
      <c r="E236" s="68"/>
      <c r="F236" s="58"/>
      <c r="G236" s="69"/>
      <c r="H236" s="69"/>
      <c r="I236" s="69"/>
      <c r="J236" s="69"/>
      <c r="K236" s="69"/>
      <c r="L236" s="69"/>
    </row>
    <row r="237" spans="1:12" x14ac:dyDescent="0.2">
      <c r="A237" s="56" t="s">
        <v>354</v>
      </c>
      <c r="B237" s="68"/>
      <c r="C237" s="14"/>
      <c r="D237" s="71"/>
      <c r="E237" s="68"/>
      <c r="F237" s="58"/>
      <c r="G237" s="69"/>
      <c r="H237" s="69"/>
      <c r="I237" s="69"/>
      <c r="J237" s="69"/>
      <c r="K237" s="69"/>
      <c r="L237" s="69"/>
    </row>
    <row r="238" spans="1:12" x14ac:dyDescent="0.2">
      <c r="A238" s="56" t="s">
        <v>355</v>
      </c>
      <c r="B238" s="69"/>
      <c r="C238" s="14"/>
      <c r="D238" s="71"/>
      <c r="E238" s="69"/>
      <c r="F238" s="58"/>
      <c r="G238" s="69"/>
      <c r="H238" s="69"/>
      <c r="I238" s="69"/>
      <c r="J238" s="69"/>
      <c r="K238" s="69"/>
      <c r="L238" s="69"/>
    </row>
    <row r="239" spans="1:12" x14ac:dyDescent="0.2">
      <c r="A239" s="56" t="s">
        <v>356</v>
      </c>
      <c r="B239" s="69"/>
      <c r="C239" s="14"/>
      <c r="D239" s="71"/>
      <c r="E239" s="69"/>
      <c r="F239" s="58"/>
      <c r="G239" s="69"/>
      <c r="H239" s="69"/>
      <c r="I239" s="69"/>
      <c r="J239" s="69"/>
      <c r="K239" s="69"/>
      <c r="L239" s="69"/>
    </row>
    <row r="240" spans="1:12" ht="15.75" x14ac:dyDescent="0.25">
      <c r="A240" s="85" t="s">
        <v>357</v>
      </c>
      <c r="B240" s="86">
        <v>2</v>
      </c>
      <c r="C240" s="87"/>
      <c r="D240" s="88"/>
      <c r="E240" s="86">
        <v>6</v>
      </c>
      <c r="F240" s="58"/>
      <c r="G240" s="69"/>
      <c r="H240" s="69"/>
      <c r="I240" s="69"/>
      <c r="J240" s="69"/>
      <c r="K240" s="69"/>
      <c r="L240" s="69"/>
    </row>
    <row r="241" spans="1:12" x14ac:dyDescent="0.2">
      <c r="A241" s="89"/>
      <c r="B241" s="8"/>
      <c r="E241" s="55"/>
      <c r="F241" s="71"/>
      <c r="G241" s="69"/>
      <c r="H241" s="69"/>
      <c r="I241" s="69"/>
      <c r="J241" s="69"/>
      <c r="K241" s="69"/>
      <c r="L241" s="69"/>
    </row>
    <row r="242" spans="1:12" x14ac:dyDescent="0.2">
      <c r="A242" s="56" t="s">
        <v>358</v>
      </c>
      <c r="B242" s="69"/>
      <c r="C242" s="14"/>
      <c r="F242" s="71"/>
      <c r="G242" s="69"/>
      <c r="H242" s="69"/>
      <c r="I242" s="69"/>
      <c r="J242" s="69"/>
      <c r="K242" s="69"/>
      <c r="L242" s="69"/>
    </row>
    <row r="243" spans="1:12" x14ac:dyDescent="0.2">
      <c r="A243" s="55"/>
      <c r="B243" s="55"/>
      <c r="G243" s="55"/>
      <c r="H243" s="55"/>
      <c r="I243" s="55"/>
      <c r="J243" s="55"/>
      <c r="K243" s="55"/>
      <c r="L243" s="55"/>
    </row>
    <row r="244" spans="1:12" x14ac:dyDescent="0.2">
      <c r="A244" s="28" t="s">
        <v>341</v>
      </c>
      <c r="B244" s="3"/>
      <c r="D244" s="28" t="s">
        <v>342</v>
      </c>
      <c r="E244" s="3"/>
      <c r="G244" s="28" t="s">
        <v>359</v>
      </c>
      <c r="H244" s="3"/>
      <c r="K244" s="28" t="s">
        <v>360</v>
      </c>
      <c r="L244" s="3"/>
    </row>
    <row r="245" spans="1:12" x14ac:dyDescent="0.2">
      <c r="B245" s="55"/>
      <c r="E245" s="55"/>
      <c r="H245" s="55"/>
      <c r="L245" s="55"/>
    </row>
    <row r="246" spans="1:12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45" x14ac:dyDescent="0.6">
      <c r="A247" s="170" t="s">
        <v>331</v>
      </c>
      <c r="B247" s="160"/>
      <c r="C247" s="160"/>
      <c r="D247" s="160"/>
      <c r="E247" s="160"/>
      <c r="F247" s="52" t="s">
        <v>332</v>
      </c>
      <c r="G247" s="53"/>
      <c r="H247" s="53"/>
      <c r="I247" s="53"/>
      <c r="J247" s="53"/>
      <c r="K247" s="169" t="s">
        <v>333</v>
      </c>
      <c r="L247" s="160"/>
    </row>
    <row r="248" spans="1:12" x14ac:dyDescent="0.2">
      <c r="A248" s="8"/>
      <c r="B248" s="8"/>
      <c r="C248" s="55"/>
      <c r="D248" s="8"/>
      <c r="E248" s="8"/>
      <c r="F248" s="55"/>
      <c r="G248" s="8"/>
      <c r="H248" s="8"/>
      <c r="I248" s="8"/>
      <c r="J248" s="8"/>
      <c r="K248" s="8"/>
      <c r="L248" s="8"/>
    </row>
    <row r="249" spans="1:12" x14ac:dyDescent="0.2">
      <c r="A249" s="56" t="s">
        <v>19</v>
      </c>
      <c r="B249" s="90">
        <f>B208+4</f>
        <v>82</v>
      </c>
      <c r="C249" s="58"/>
      <c r="D249" s="167" t="s">
        <v>334</v>
      </c>
      <c r="E249" s="168"/>
      <c r="F249" s="60">
        <f>B249</f>
        <v>82</v>
      </c>
      <c r="G249" s="61" t="s">
        <v>335</v>
      </c>
      <c r="H249" s="62" t="str">
        <f>B262</f>
        <v>UKS SET</v>
      </c>
      <c r="I249" s="167" t="s">
        <v>336</v>
      </c>
      <c r="J249" s="168"/>
      <c r="K249" s="62" t="str">
        <f>E262</f>
        <v>ArenzanoX</v>
      </c>
      <c r="L249" s="61" t="s">
        <v>65</v>
      </c>
    </row>
    <row r="250" spans="1:12" x14ac:dyDescent="0.2">
      <c r="A250" s="56" t="s">
        <v>337</v>
      </c>
      <c r="B250" s="91">
        <f>VLOOKUP(FLOOR(B249/4,1)*4+1,calendario,2,FALSE)</f>
        <v>0.49999999999999989</v>
      </c>
      <c r="C250" s="58"/>
      <c r="D250" s="162"/>
      <c r="E250" s="163"/>
      <c r="F250" s="58"/>
      <c r="G250" s="68"/>
      <c r="H250" s="69"/>
      <c r="I250" s="69"/>
      <c r="J250" s="68"/>
      <c r="K250" s="68"/>
      <c r="L250" s="69"/>
    </row>
    <row r="251" spans="1:12" x14ac:dyDescent="0.2">
      <c r="A251" s="56" t="s">
        <v>338</v>
      </c>
      <c r="B251" s="70">
        <f>VLOOKUP(B249,calendario,3,FALSE)</f>
        <v>2</v>
      </c>
      <c r="C251" s="58"/>
      <c r="D251" s="150"/>
      <c r="E251" s="164"/>
      <c r="F251" s="58"/>
      <c r="G251" s="68"/>
      <c r="H251" s="68"/>
      <c r="I251" s="68"/>
      <c r="J251" s="69"/>
      <c r="K251" s="69"/>
      <c r="L251" s="69"/>
    </row>
    <row r="252" spans="1:12" x14ac:dyDescent="0.2">
      <c r="A252" s="56" t="s">
        <v>36</v>
      </c>
      <c r="B252" s="70" t="str">
        <f>VLOOKUP(B262,squadre,2,FALSE)</f>
        <v>1st Division</v>
      </c>
      <c r="C252" s="58"/>
      <c r="D252" s="150"/>
      <c r="E252" s="164"/>
      <c r="F252" s="58"/>
      <c r="G252" s="68"/>
      <c r="H252" s="68"/>
      <c r="I252" s="69"/>
      <c r="J252" s="69"/>
      <c r="K252" s="69"/>
      <c r="L252" s="68"/>
    </row>
    <row r="253" spans="1:12" x14ac:dyDescent="0.2">
      <c r="A253" s="56" t="s">
        <v>340</v>
      </c>
      <c r="B253" s="72">
        <v>42834</v>
      </c>
      <c r="C253" s="58"/>
      <c r="D253" s="150"/>
      <c r="E253" s="164"/>
      <c r="F253" s="58"/>
      <c r="G253" s="69"/>
      <c r="H253" s="69"/>
      <c r="I253" s="69"/>
      <c r="J253" s="69"/>
      <c r="K253" s="69"/>
      <c r="L253" s="69"/>
    </row>
    <row r="254" spans="1:12" x14ac:dyDescent="0.2">
      <c r="A254" s="73"/>
      <c r="B254" s="74"/>
      <c r="C254" s="58"/>
      <c r="D254" s="150"/>
      <c r="E254" s="164"/>
      <c r="F254" s="58"/>
      <c r="G254" s="68"/>
      <c r="H254" s="69"/>
      <c r="I254" s="69"/>
      <c r="J254" s="69"/>
      <c r="K254" s="68"/>
      <c r="L254" s="68"/>
    </row>
    <row r="255" spans="1:12" x14ac:dyDescent="0.2">
      <c r="A255" s="56" t="s">
        <v>341</v>
      </c>
      <c r="B255" s="75" t="str">
        <f>VLOOKUP(B249,calendario,9,FALSE)</f>
        <v>Swiss Nat.Team</v>
      </c>
      <c r="C255" s="58"/>
      <c r="D255" s="150"/>
      <c r="E255" s="164"/>
      <c r="F255" s="58"/>
      <c r="G255" s="68"/>
      <c r="H255" s="69"/>
      <c r="I255" s="69"/>
      <c r="J255" s="68"/>
      <c r="K255" s="68"/>
      <c r="L255" s="69"/>
    </row>
    <row r="256" spans="1:12" x14ac:dyDescent="0.2">
      <c r="A256" s="56" t="s">
        <v>342</v>
      </c>
      <c r="B256" s="105"/>
      <c r="C256" s="58"/>
      <c r="D256" s="150"/>
      <c r="E256" s="164"/>
      <c r="F256" s="58"/>
      <c r="G256" s="68"/>
      <c r="H256" s="68"/>
      <c r="I256" s="68"/>
      <c r="J256" s="69"/>
      <c r="K256" s="69"/>
      <c r="L256" s="69"/>
    </row>
    <row r="257" spans="1:12" x14ac:dyDescent="0.2">
      <c r="A257" s="73"/>
      <c r="B257" s="74"/>
      <c r="C257" s="58"/>
      <c r="D257" s="150"/>
      <c r="E257" s="164"/>
      <c r="F257" s="58"/>
      <c r="G257" s="68"/>
      <c r="H257" s="68"/>
      <c r="I257" s="68"/>
      <c r="J257" s="69"/>
      <c r="K257" s="69"/>
      <c r="L257" s="69"/>
    </row>
    <row r="258" spans="1:12" x14ac:dyDescent="0.2">
      <c r="A258" s="56" t="s">
        <v>343</v>
      </c>
      <c r="B258" s="105"/>
      <c r="C258" s="58"/>
      <c r="D258" s="150"/>
      <c r="E258" s="164"/>
      <c r="F258" s="58"/>
      <c r="G258" s="68"/>
      <c r="H258" s="69"/>
      <c r="I258" s="69"/>
      <c r="J258" s="68"/>
      <c r="K258" s="68"/>
      <c r="L258" s="69"/>
    </row>
    <row r="259" spans="1:12" x14ac:dyDescent="0.2">
      <c r="A259" s="56" t="s">
        <v>344</v>
      </c>
      <c r="B259" s="105"/>
      <c r="C259" s="58"/>
      <c r="D259" s="150"/>
      <c r="E259" s="164"/>
      <c r="F259" s="58"/>
      <c r="G259" s="69"/>
      <c r="H259" s="69"/>
      <c r="I259" s="69"/>
      <c r="J259" s="69"/>
      <c r="K259" s="69"/>
      <c r="L259" s="69"/>
    </row>
    <row r="260" spans="1:12" x14ac:dyDescent="0.2">
      <c r="A260" s="56" t="s">
        <v>345</v>
      </c>
      <c r="B260" s="105"/>
      <c r="C260" s="58"/>
      <c r="D260" s="165"/>
      <c r="E260" s="166"/>
      <c r="F260" s="58"/>
      <c r="G260" s="69"/>
      <c r="H260" s="69"/>
      <c r="I260" s="69"/>
      <c r="J260" s="69"/>
      <c r="K260" s="69"/>
      <c r="L260" s="69"/>
    </row>
    <row r="261" spans="1:12" x14ac:dyDescent="0.2">
      <c r="A261" s="55"/>
      <c r="B261" s="55"/>
      <c r="D261" s="55"/>
      <c r="E261" s="55"/>
      <c r="F261" s="71"/>
      <c r="G261" s="69"/>
      <c r="H261" s="69"/>
      <c r="I261" s="69"/>
      <c r="J261" s="69"/>
      <c r="K261" s="69"/>
      <c r="L261" s="69"/>
    </row>
    <row r="262" spans="1:12" x14ac:dyDescent="0.2">
      <c r="A262" s="77" t="s">
        <v>346</v>
      </c>
      <c r="B262" s="78" t="str">
        <f>VLOOKUP(B249,calendario,5,FALSE)</f>
        <v>UKS SET</v>
      </c>
      <c r="C262" s="79"/>
      <c r="D262" s="77" t="s">
        <v>347</v>
      </c>
      <c r="E262" s="78" t="str">
        <f>VLOOKUP(B249,calendario,6,FALSE)</f>
        <v>ArenzanoX</v>
      </c>
      <c r="F262" s="6"/>
      <c r="G262" s="69"/>
      <c r="H262" s="69"/>
      <c r="I262" s="69"/>
      <c r="J262" s="69"/>
      <c r="K262" s="69"/>
      <c r="L262" s="69"/>
    </row>
    <row r="263" spans="1:12" x14ac:dyDescent="0.2">
      <c r="A263" s="56" t="s">
        <v>348</v>
      </c>
      <c r="B263" s="56" t="s">
        <v>349</v>
      </c>
      <c r="C263" s="73"/>
      <c r="D263" s="56" t="s">
        <v>348</v>
      </c>
      <c r="E263" s="56" t="s">
        <v>349</v>
      </c>
      <c r="F263" s="80"/>
      <c r="G263" s="69"/>
      <c r="H263" s="69"/>
      <c r="I263" s="69"/>
      <c r="J263" s="69"/>
      <c r="K263" s="69"/>
      <c r="L263" s="69"/>
    </row>
    <row r="264" spans="1:12" x14ac:dyDescent="0.2">
      <c r="A264" s="81">
        <f>VLOOKUP(B262,squadre,3,FALSE)</f>
        <v>2</v>
      </c>
      <c r="B264" s="70" t="str">
        <f>VLOOKUP(B262,squadre,4,FALSE)</f>
        <v>Pilarz Łukasz</v>
      </c>
      <c r="C264" s="69"/>
      <c r="D264" s="81">
        <f>VLOOKUP(E262,squadre,3,FALSE)</f>
        <v>7</v>
      </c>
      <c r="E264" s="70" t="str">
        <f>VLOOKUP(E262,squadre,4,FALSE)</f>
        <v>Gianmarco Guarnera</v>
      </c>
      <c r="F264" s="58"/>
      <c r="G264" s="69"/>
      <c r="H264" s="69"/>
      <c r="I264" s="69"/>
      <c r="J264" s="69"/>
      <c r="K264" s="69"/>
      <c r="L264" s="69"/>
    </row>
    <row r="265" spans="1:12" x14ac:dyDescent="0.2">
      <c r="A265" s="81">
        <f>VLOOKUP(B262,squadre,5,FALSE)</f>
        <v>3</v>
      </c>
      <c r="B265" s="70" t="str">
        <f>VLOOKUP(B262,squadre,6,FALSE)</f>
        <v>Dawidek Bartłomiej</v>
      </c>
      <c r="C265" s="69"/>
      <c r="D265" s="81">
        <f>VLOOKUP(E262,squadre,5,FALSE)</f>
        <v>2</v>
      </c>
      <c r="E265" s="70" t="str">
        <f>VLOOKUP(E262,squadre,6,FALSE)</f>
        <v>Alessio Roveta</v>
      </c>
      <c r="F265" s="58"/>
      <c r="G265" s="69"/>
      <c r="H265" s="69"/>
      <c r="I265" s="69"/>
      <c r="J265" s="69"/>
      <c r="K265" s="69"/>
      <c r="L265" s="69"/>
    </row>
    <row r="266" spans="1:12" x14ac:dyDescent="0.2">
      <c r="A266" s="81">
        <f>VLOOKUP(B262,squadre,7,FALSE)</f>
        <v>4</v>
      </c>
      <c r="B266" s="70" t="str">
        <f>VLOOKUP(B262,squadre,8,FALSE)</f>
        <v>Damian Nusler</v>
      </c>
      <c r="C266" s="69"/>
      <c r="D266" s="81">
        <f>VLOOKUP(E262,squadre,7,FALSE)</f>
        <v>0</v>
      </c>
      <c r="E266" s="70">
        <f>VLOOKUP(E262,squadre,8,FALSE)</f>
        <v>0</v>
      </c>
      <c r="F266" s="58"/>
      <c r="G266" s="69"/>
      <c r="H266" s="69"/>
      <c r="I266" s="69"/>
      <c r="J266" s="69"/>
      <c r="K266" s="69"/>
      <c r="L266" s="69"/>
    </row>
    <row r="267" spans="1:12" x14ac:dyDescent="0.2">
      <c r="A267" s="81">
        <f>VLOOKUP(B262,squadre,9,FALSE)</f>
        <v>6</v>
      </c>
      <c r="B267" s="70" t="str">
        <f>VLOOKUP(B262,squadre,10,FALSE)</f>
        <v>Witkowski Jakub</v>
      </c>
      <c r="C267" s="69"/>
      <c r="D267" s="81">
        <f>VLOOKUP(E262,squadre,9,FALSE)</f>
        <v>4</v>
      </c>
      <c r="E267" s="70" t="str">
        <f>VLOOKUP(E262,squadre,10,FALSE)</f>
        <v>Aldo De Giorgi</v>
      </c>
      <c r="F267" s="58"/>
      <c r="G267" s="69"/>
      <c r="H267" s="69"/>
      <c r="I267" s="69"/>
      <c r="J267" s="69"/>
      <c r="K267" s="69"/>
      <c r="L267" s="69"/>
    </row>
    <row r="268" spans="1:12" x14ac:dyDescent="0.2">
      <c r="A268" s="81">
        <f>VLOOKUP(B262,squadre,11,FALSE)</f>
        <v>7</v>
      </c>
      <c r="B268" s="70" t="str">
        <f>VLOOKUP(B262,squadre,12,FALSE)</f>
        <v>Bajerski Piotr</v>
      </c>
      <c r="C268" s="69"/>
      <c r="D268" s="81">
        <f>VLOOKUP(E262,squadre,11,FALSE)</f>
        <v>0</v>
      </c>
      <c r="E268" s="70">
        <f>VLOOKUP(E262,squadre,12,FALSE)</f>
        <v>0</v>
      </c>
      <c r="F268" s="58"/>
      <c r="G268" s="69"/>
      <c r="H268" s="69"/>
      <c r="I268" s="69"/>
      <c r="J268" s="69"/>
      <c r="K268" s="69"/>
      <c r="L268" s="69"/>
    </row>
    <row r="269" spans="1:12" x14ac:dyDescent="0.2">
      <c r="A269" s="81">
        <f>VLOOKUP(B262,squadre,13,FALSE)</f>
        <v>8</v>
      </c>
      <c r="B269" s="70" t="str">
        <f>VLOOKUP(B262,squadre,14,FALSE)</f>
        <v>Pilarz Arkadiusz</v>
      </c>
      <c r="C269" s="69"/>
      <c r="D269" s="81">
        <f>VLOOKUP(E262,squadre,13,FALSE)</f>
        <v>0</v>
      </c>
      <c r="E269" s="70">
        <f>VLOOKUP(E262,squadre,14,FALSE)</f>
        <v>0</v>
      </c>
      <c r="F269" s="58"/>
      <c r="G269" s="69"/>
      <c r="H269" s="69"/>
      <c r="I269" s="69"/>
      <c r="J269" s="69"/>
      <c r="K269" s="69"/>
      <c r="L269" s="69"/>
    </row>
    <row r="270" spans="1:12" x14ac:dyDescent="0.2">
      <c r="A270" s="81">
        <f>VLOOKUP(B262,squadre,15,FALSE)</f>
        <v>9</v>
      </c>
      <c r="B270" s="70" t="str">
        <f>VLOOKUP(B262,squadre,16,FALSE)</f>
        <v>Kupczak Koedian</v>
      </c>
      <c r="C270" s="69"/>
      <c r="D270" s="81">
        <f>VLOOKUP(E262,squadre,15,FALSE)</f>
        <v>5</v>
      </c>
      <c r="E270" s="70" t="str">
        <f>VLOOKUP(E262,squadre,16,FALSE)</f>
        <v>Jairo Peset Lopez</v>
      </c>
      <c r="F270" s="58"/>
      <c r="G270" s="69"/>
      <c r="H270" s="69"/>
      <c r="I270" s="69"/>
      <c r="J270" s="69"/>
      <c r="K270" s="69"/>
      <c r="L270" s="69"/>
    </row>
    <row r="271" spans="1:12" x14ac:dyDescent="0.2">
      <c r="A271" s="81">
        <f>VLOOKUP(B262,squadre,17,FALSE)</f>
        <v>10</v>
      </c>
      <c r="B271" s="70" t="str">
        <f>VLOOKUP(B262,squadre,18,FALSE)</f>
        <v>Cebula Dawid</v>
      </c>
      <c r="C271" s="69"/>
      <c r="D271" s="81">
        <f>VLOOKUP(E262,squadre,17,FALSE)</f>
        <v>1</v>
      </c>
      <c r="E271" s="70" t="str">
        <f>VLOOKUP(E262,squadre,18,FALSE)</f>
        <v>Alejandro Martinez Gomez</v>
      </c>
      <c r="F271" s="58"/>
      <c r="G271" s="69"/>
      <c r="H271" s="69"/>
      <c r="I271" s="69"/>
      <c r="J271" s="69"/>
      <c r="K271" s="69"/>
      <c r="L271" s="69"/>
    </row>
    <row r="272" spans="1:12" x14ac:dyDescent="0.2">
      <c r="A272" s="81">
        <f>VLOOKUP(B262,squadre,19,FALSE)</f>
        <v>0</v>
      </c>
      <c r="B272" s="70">
        <f>VLOOKUP(B262,squadre,20,FALSE)</f>
        <v>0</v>
      </c>
      <c r="C272" s="69"/>
      <c r="D272" s="81">
        <f>VLOOKUP(E262,squadre,19,FALSE)</f>
        <v>9</v>
      </c>
      <c r="E272" s="70" t="str">
        <f>VLOOKUP(E262,squadre,20,FALSE)</f>
        <v>Stefano Monte</v>
      </c>
      <c r="F272" s="58"/>
      <c r="G272" s="69"/>
      <c r="H272" s="69"/>
      <c r="I272" s="69"/>
      <c r="J272" s="69"/>
      <c r="K272" s="69"/>
      <c r="L272" s="69"/>
    </row>
    <row r="273" spans="1:12" x14ac:dyDescent="0.2">
      <c r="A273" s="81">
        <f>VLOOKUP(B262,squadre,21,FALSE)</f>
        <v>0</v>
      </c>
      <c r="B273" s="70">
        <f>VLOOKUP(B262,squadre,22,FALSE)</f>
        <v>0</v>
      </c>
      <c r="C273" s="69"/>
      <c r="D273" s="81">
        <f>VLOOKUP(E262,squadre,21,FALSE)</f>
        <v>10</v>
      </c>
      <c r="E273" s="70" t="str">
        <f>VLOOKUP(E262,squadre,22,FALSE)</f>
        <v>Eugenio Patrone</v>
      </c>
      <c r="F273" s="58"/>
      <c r="G273" s="69"/>
      <c r="H273" s="69"/>
      <c r="I273" s="69"/>
      <c r="J273" s="69"/>
      <c r="K273" s="69"/>
      <c r="L273" s="69"/>
    </row>
    <row r="274" spans="1:12" x14ac:dyDescent="0.2">
      <c r="A274" s="83"/>
      <c r="B274" s="74"/>
      <c r="C274" s="69"/>
      <c r="D274" s="83"/>
      <c r="E274" s="74"/>
      <c r="F274" s="58"/>
      <c r="G274" s="69"/>
      <c r="H274" s="69"/>
      <c r="I274" s="69"/>
      <c r="J274" s="69"/>
      <c r="K274" s="69"/>
      <c r="L274" s="69"/>
    </row>
    <row r="275" spans="1:12" x14ac:dyDescent="0.2">
      <c r="A275" s="55"/>
      <c r="B275" s="55"/>
      <c r="C275" s="55"/>
      <c r="D275" s="55"/>
      <c r="E275" s="55"/>
      <c r="F275" s="71"/>
      <c r="G275" s="69"/>
      <c r="H275" s="69"/>
      <c r="I275" s="69"/>
      <c r="J275" s="69"/>
      <c r="K275" s="69"/>
      <c r="L275" s="69"/>
    </row>
    <row r="276" spans="1:12" x14ac:dyDescent="0.2">
      <c r="A276" s="77" t="s">
        <v>352</v>
      </c>
      <c r="B276" s="78" t="str">
        <f>B262</f>
        <v>UKS SET</v>
      </c>
      <c r="C276" s="84"/>
      <c r="D276" s="84"/>
      <c r="E276" s="78" t="str">
        <f>E262</f>
        <v>ArenzanoX</v>
      </c>
      <c r="F276" s="71"/>
      <c r="G276" s="69"/>
      <c r="H276" s="69"/>
      <c r="I276" s="69"/>
      <c r="J276" s="69"/>
      <c r="K276" s="69"/>
      <c r="L276" s="69"/>
    </row>
    <row r="277" spans="1:12" x14ac:dyDescent="0.2">
      <c r="A277" s="56" t="s">
        <v>353</v>
      </c>
      <c r="B277" s="68"/>
      <c r="C277" s="14"/>
      <c r="D277" s="71"/>
      <c r="E277" s="68"/>
      <c r="F277" s="58"/>
      <c r="G277" s="69"/>
      <c r="H277" s="69"/>
      <c r="I277" s="69"/>
      <c r="J277" s="69"/>
      <c r="K277" s="69"/>
      <c r="L277" s="69"/>
    </row>
    <row r="278" spans="1:12" x14ac:dyDescent="0.2">
      <c r="A278" s="56" t="s">
        <v>354</v>
      </c>
      <c r="B278" s="68"/>
      <c r="C278" s="14"/>
      <c r="D278" s="71"/>
      <c r="E278" s="68"/>
      <c r="F278" s="58"/>
      <c r="G278" s="69"/>
      <c r="H278" s="69"/>
      <c r="I278" s="69"/>
      <c r="J278" s="69"/>
      <c r="K278" s="69"/>
      <c r="L278" s="69"/>
    </row>
    <row r="279" spans="1:12" x14ac:dyDescent="0.2">
      <c r="A279" s="56" t="s">
        <v>355</v>
      </c>
      <c r="B279" s="69"/>
      <c r="C279" s="14"/>
      <c r="D279" s="71"/>
      <c r="E279" s="69"/>
      <c r="F279" s="58"/>
      <c r="G279" s="69"/>
      <c r="H279" s="69"/>
      <c r="I279" s="69"/>
      <c r="J279" s="69"/>
      <c r="K279" s="69"/>
      <c r="L279" s="69"/>
    </row>
    <row r="280" spans="1:12" x14ac:dyDescent="0.2">
      <c r="A280" s="56" t="s">
        <v>356</v>
      </c>
      <c r="B280" s="69"/>
      <c r="C280" s="14"/>
      <c r="D280" s="71"/>
      <c r="E280" s="69"/>
      <c r="F280" s="58"/>
      <c r="G280" s="69"/>
      <c r="H280" s="69"/>
      <c r="I280" s="69"/>
      <c r="J280" s="69"/>
      <c r="K280" s="69"/>
      <c r="L280" s="69"/>
    </row>
    <row r="281" spans="1:12" ht="15.75" x14ac:dyDescent="0.25">
      <c r="A281" s="85" t="s">
        <v>357</v>
      </c>
      <c r="B281" s="86">
        <v>7</v>
      </c>
      <c r="C281" s="87"/>
      <c r="D281" s="88"/>
      <c r="E281" s="86">
        <v>6</v>
      </c>
      <c r="F281" s="58"/>
      <c r="G281" s="69"/>
      <c r="H281" s="69"/>
      <c r="I281" s="69"/>
      <c r="J281" s="69"/>
      <c r="K281" s="69"/>
      <c r="L281" s="69"/>
    </row>
    <row r="282" spans="1:12" x14ac:dyDescent="0.2">
      <c r="A282" s="89"/>
      <c r="B282" s="8"/>
      <c r="E282" s="55"/>
      <c r="F282" s="71"/>
      <c r="G282" s="69"/>
      <c r="H282" s="69"/>
      <c r="I282" s="69"/>
      <c r="J282" s="69"/>
      <c r="K282" s="69"/>
      <c r="L282" s="69"/>
    </row>
    <row r="283" spans="1:12" x14ac:dyDescent="0.2">
      <c r="A283" s="56" t="s">
        <v>358</v>
      </c>
      <c r="B283" s="69"/>
      <c r="C283" s="14"/>
      <c r="F283" s="71"/>
      <c r="G283" s="69"/>
      <c r="H283" s="69"/>
      <c r="I283" s="69"/>
      <c r="J283" s="69"/>
      <c r="K283" s="69"/>
      <c r="L283" s="69"/>
    </row>
    <row r="284" spans="1:12" x14ac:dyDescent="0.2">
      <c r="A284" s="55"/>
      <c r="B284" s="55"/>
      <c r="G284" s="55"/>
      <c r="H284" s="55"/>
      <c r="I284" s="55"/>
      <c r="J284" s="55"/>
      <c r="K284" s="55"/>
      <c r="L284" s="55"/>
    </row>
    <row r="285" spans="1:12" x14ac:dyDescent="0.2">
      <c r="A285" s="28" t="s">
        <v>341</v>
      </c>
      <c r="B285" s="3"/>
      <c r="D285" s="28" t="s">
        <v>342</v>
      </c>
      <c r="E285" s="3"/>
      <c r="G285" s="28" t="s">
        <v>359</v>
      </c>
      <c r="H285" s="3"/>
      <c r="K285" s="28" t="s">
        <v>360</v>
      </c>
      <c r="L285" s="3"/>
    </row>
    <row r="286" spans="1:12" x14ac:dyDescent="0.2">
      <c r="B286" s="55"/>
      <c r="E286" s="55"/>
      <c r="H286" s="55"/>
      <c r="L286" s="55"/>
    </row>
    <row r="287" spans="1:12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45" x14ac:dyDescent="0.6">
      <c r="A288" s="170" t="s">
        <v>331</v>
      </c>
      <c r="B288" s="160"/>
      <c r="C288" s="160"/>
      <c r="D288" s="160"/>
      <c r="E288" s="160"/>
      <c r="F288" s="52" t="s">
        <v>332</v>
      </c>
      <c r="G288" s="53"/>
      <c r="H288" s="53"/>
      <c r="I288" s="53"/>
      <c r="J288" s="53"/>
      <c r="K288" s="169" t="s">
        <v>333</v>
      </c>
      <c r="L288" s="160"/>
    </row>
    <row r="289" spans="1:12" x14ac:dyDescent="0.2">
      <c r="A289" s="8"/>
      <c r="B289" s="8"/>
      <c r="C289" s="55"/>
      <c r="D289" s="8"/>
      <c r="E289" s="8"/>
      <c r="F289" s="55"/>
      <c r="G289" s="8"/>
      <c r="H289" s="8"/>
      <c r="I289" s="8"/>
      <c r="J289" s="8"/>
      <c r="K289" s="8"/>
      <c r="L289" s="8"/>
    </row>
    <row r="290" spans="1:12" x14ac:dyDescent="0.2">
      <c r="A290" s="56" t="s">
        <v>19</v>
      </c>
      <c r="B290" s="90">
        <f>B249+4</f>
        <v>86</v>
      </c>
      <c r="C290" s="58"/>
      <c r="D290" s="167" t="s">
        <v>334</v>
      </c>
      <c r="E290" s="168"/>
      <c r="F290" s="60">
        <f>B290</f>
        <v>86</v>
      </c>
      <c r="G290" s="61" t="s">
        <v>335</v>
      </c>
      <c r="H290" s="62" t="str">
        <f>B303</f>
        <v>G.C. Polesine</v>
      </c>
      <c r="I290" s="167" t="s">
        <v>336</v>
      </c>
      <c r="J290" s="168"/>
      <c r="K290" s="62" t="str">
        <f>E303</f>
        <v>CMM TRieste</v>
      </c>
      <c r="L290" s="61" t="s">
        <v>65</v>
      </c>
    </row>
    <row r="291" spans="1:12" x14ac:dyDescent="0.2">
      <c r="A291" s="56" t="s">
        <v>337</v>
      </c>
      <c r="B291" s="91">
        <f>VLOOKUP(FLOOR(B290/4,1)*4+1,calendario,2,FALSE)</f>
        <v>0.52083333333333326</v>
      </c>
      <c r="C291" s="58"/>
      <c r="D291" s="162"/>
      <c r="E291" s="163"/>
      <c r="F291" s="58"/>
      <c r="G291" s="68"/>
      <c r="H291" s="69"/>
      <c r="I291" s="69"/>
      <c r="J291" s="68"/>
      <c r="K291" s="68"/>
      <c r="L291" s="69"/>
    </row>
    <row r="292" spans="1:12" x14ac:dyDescent="0.2">
      <c r="A292" s="56" t="s">
        <v>338</v>
      </c>
      <c r="B292" s="70">
        <f>VLOOKUP(B290,calendario,3,FALSE)</f>
        <v>2</v>
      </c>
      <c r="C292" s="58"/>
      <c r="D292" s="150"/>
      <c r="E292" s="164"/>
      <c r="F292" s="58"/>
      <c r="G292" s="68"/>
      <c r="H292" s="68"/>
      <c r="I292" s="68"/>
      <c r="J292" s="69"/>
      <c r="K292" s="69"/>
      <c r="L292" s="69"/>
    </row>
    <row r="293" spans="1:12" x14ac:dyDescent="0.2">
      <c r="A293" s="56" t="s">
        <v>36</v>
      </c>
      <c r="B293" s="70" t="str">
        <f>VLOOKUP(B303,squadre,2,FALSE)</f>
        <v>1st Division</v>
      </c>
      <c r="C293" s="58"/>
      <c r="D293" s="150"/>
      <c r="E293" s="164"/>
      <c r="F293" s="58"/>
      <c r="G293" s="68"/>
      <c r="H293" s="68"/>
      <c r="I293" s="69"/>
      <c r="J293" s="69"/>
      <c r="K293" s="69"/>
      <c r="L293" s="68"/>
    </row>
    <row r="294" spans="1:12" x14ac:dyDescent="0.2">
      <c r="A294" s="56" t="s">
        <v>340</v>
      </c>
      <c r="B294" s="72">
        <v>42834</v>
      </c>
      <c r="C294" s="58"/>
      <c r="D294" s="150"/>
      <c r="E294" s="164"/>
      <c r="F294" s="58"/>
      <c r="G294" s="69"/>
      <c r="H294" s="69"/>
      <c r="I294" s="69"/>
      <c r="J294" s="69"/>
      <c r="K294" s="69"/>
      <c r="L294" s="69"/>
    </row>
    <row r="295" spans="1:12" x14ac:dyDescent="0.2">
      <c r="A295" s="73"/>
      <c r="B295" s="74"/>
      <c r="C295" s="58"/>
      <c r="D295" s="150"/>
      <c r="E295" s="164"/>
      <c r="F295" s="58"/>
      <c r="G295" s="68"/>
      <c r="H295" s="69"/>
      <c r="I295" s="69"/>
      <c r="J295" s="69"/>
      <c r="K295" s="68"/>
      <c r="L295" s="68"/>
    </row>
    <row r="296" spans="1:12" x14ac:dyDescent="0.2">
      <c r="A296" s="56" t="s">
        <v>341</v>
      </c>
      <c r="B296" s="75" t="str">
        <f>VLOOKUP(B290,calendario,9,FALSE)</f>
        <v>C.C.Carso</v>
      </c>
      <c r="C296" s="58"/>
      <c r="D296" s="150"/>
      <c r="E296" s="164"/>
      <c r="F296" s="58"/>
      <c r="G296" s="68"/>
      <c r="H296" s="69"/>
      <c r="I296" s="69"/>
      <c r="J296" s="68"/>
      <c r="K296" s="68"/>
      <c r="L296" s="69"/>
    </row>
    <row r="297" spans="1:12" x14ac:dyDescent="0.2">
      <c r="A297" s="56" t="s">
        <v>342</v>
      </c>
      <c r="B297" s="105"/>
      <c r="C297" s="58"/>
      <c r="D297" s="150"/>
      <c r="E297" s="164"/>
      <c r="F297" s="58"/>
      <c r="G297" s="68"/>
      <c r="H297" s="68"/>
      <c r="I297" s="68"/>
      <c r="J297" s="69"/>
      <c r="K297" s="69"/>
      <c r="L297" s="69"/>
    </row>
    <row r="298" spans="1:12" x14ac:dyDescent="0.2">
      <c r="A298" s="73"/>
      <c r="B298" s="74"/>
      <c r="C298" s="58"/>
      <c r="D298" s="150"/>
      <c r="E298" s="164"/>
      <c r="F298" s="58"/>
      <c r="G298" s="68"/>
      <c r="H298" s="68"/>
      <c r="I298" s="68"/>
      <c r="J298" s="69"/>
      <c r="K298" s="69"/>
      <c r="L298" s="69"/>
    </row>
    <row r="299" spans="1:12" x14ac:dyDescent="0.2">
      <c r="A299" s="56" t="s">
        <v>343</v>
      </c>
      <c r="B299" s="105"/>
      <c r="C299" s="58"/>
      <c r="D299" s="150"/>
      <c r="E299" s="164"/>
      <c r="F299" s="58"/>
      <c r="G299" s="68"/>
      <c r="H299" s="69"/>
      <c r="I299" s="69"/>
      <c r="J299" s="68"/>
      <c r="K299" s="68"/>
      <c r="L299" s="69"/>
    </row>
    <row r="300" spans="1:12" x14ac:dyDescent="0.2">
      <c r="A300" s="56" t="s">
        <v>344</v>
      </c>
      <c r="B300" s="105"/>
      <c r="C300" s="58"/>
      <c r="D300" s="150"/>
      <c r="E300" s="164"/>
      <c r="F300" s="58"/>
      <c r="G300" s="69"/>
      <c r="H300" s="69"/>
      <c r="I300" s="69"/>
      <c r="J300" s="69"/>
      <c r="K300" s="69"/>
      <c r="L300" s="69"/>
    </row>
    <row r="301" spans="1:12" x14ac:dyDescent="0.2">
      <c r="A301" s="56" t="s">
        <v>345</v>
      </c>
      <c r="B301" s="105"/>
      <c r="C301" s="58"/>
      <c r="D301" s="165"/>
      <c r="E301" s="166"/>
      <c r="F301" s="58"/>
      <c r="G301" s="69"/>
      <c r="H301" s="69"/>
      <c r="I301" s="69"/>
      <c r="J301" s="69"/>
      <c r="K301" s="69"/>
      <c r="L301" s="69"/>
    </row>
    <row r="302" spans="1:12" x14ac:dyDescent="0.2">
      <c r="A302" s="55"/>
      <c r="B302" s="55"/>
      <c r="D302" s="55"/>
      <c r="E302" s="55"/>
      <c r="F302" s="71"/>
      <c r="G302" s="69"/>
      <c r="H302" s="69"/>
      <c r="I302" s="69"/>
      <c r="J302" s="69"/>
      <c r="K302" s="69"/>
      <c r="L302" s="69"/>
    </row>
    <row r="303" spans="1:12" x14ac:dyDescent="0.2">
      <c r="A303" s="77" t="s">
        <v>346</v>
      </c>
      <c r="B303" s="78" t="str">
        <f>VLOOKUP(B290,calendario,5,FALSE)</f>
        <v>G.C. Polesine</v>
      </c>
      <c r="C303" s="79"/>
      <c r="D303" s="77" t="s">
        <v>347</v>
      </c>
      <c r="E303" s="78" t="str">
        <f>VLOOKUP(B290,calendario,6,FALSE)</f>
        <v>CMM TRieste</v>
      </c>
      <c r="F303" s="6"/>
      <c r="G303" s="69"/>
      <c r="H303" s="69"/>
      <c r="I303" s="69"/>
      <c r="J303" s="69"/>
      <c r="K303" s="69"/>
      <c r="L303" s="69"/>
    </row>
    <row r="304" spans="1:12" x14ac:dyDescent="0.2">
      <c r="A304" s="56" t="s">
        <v>348</v>
      </c>
      <c r="B304" s="56" t="s">
        <v>349</v>
      </c>
      <c r="C304" s="73"/>
      <c r="D304" s="56" t="s">
        <v>348</v>
      </c>
      <c r="E304" s="56" t="s">
        <v>349</v>
      </c>
      <c r="F304" s="80"/>
      <c r="G304" s="69"/>
      <c r="H304" s="69"/>
      <c r="I304" s="69"/>
      <c r="J304" s="69"/>
      <c r="K304" s="69"/>
      <c r="L304" s="69"/>
    </row>
    <row r="305" spans="1:12" x14ac:dyDescent="0.2">
      <c r="A305" s="81">
        <f>VLOOKUP(B303,squadre,3,FALSE)</f>
        <v>15</v>
      </c>
      <c r="B305" s="70" t="str">
        <f>VLOOKUP(B303,squadre,4,FALSE)</f>
        <v>Davide Pezzuolo</v>
      </c>
      <c r="C305" s="69"/>
      <c r="D305" s="81">
        <f>VLOOKUP(E303,squadre,3,FALSE)</f>
        <v>1</v>
      </c>
      <c r="E305" s="70" t="str">
        <f>VLOOKUP(E303,squadre,4,FALSE)</f>
        <v>Carlo Bigaglia</v>
      </c>
      <c r="F305" s="58"/>
      <c r="G305" s="69"/>
      <c r="H305" s="69"/>
      <c r="I305" s="69"/>
      <c r="J305" s="69"/>
      <c r="K305" s="69"/>
      <c r="L305" s="69"/>
    </row>
    <row r="306" spans="1:12" x14ac:dyDescent="0.2">
      <c r="A306" s="81">
        <f>VLOOKUP(B303,squadre,5,FALSE)</f>
        <v>10</v>
      </c>
      <c r="B306" s="70" t="str">
        <f>VLOOKUP(B303,squadre,6,FALSE)</f>
        <v>Roberto Gabrieli</v>
      </c>
      <c r="C306" s="69"/>
      <c r="D306" s="81">
        <f>VLOOKUP(E303,squadre,5,FALSE)</f>
        <v>3</v>
      </c>
      <c r="E306" s="70" t="str">
        <f>VLOOKUP(E303,squadre,6,FALSE)</f>
        <v>Andrea Falconer</v>
      </c>
      <c r="F306" s="58"/>
      <c r="G306" s="69"/>
      <c r="H306" s="69"/>
      <c r="I306" s="69"/>
      <c r="J306" s="69"/>
      <c r="K306" s="69"/>
      <c r="L306" s="69"/>
    </row>
    <row r="307" spans="1:12" x14ac:dyDescent="0.2">
      <c r="A307" s="81">
        <f>VLOOKUP(B303,squadre,7,FALSE)</f>
        <v>9</v>
      </c>
      <c r="B307" s="70" t="str">
        <f>VLOOKUP(B303,squadre,8,FALSE)</f>
        <v>Alberto Moro</v>
      </c>
      <c r="C307" s="69"/>
      <c r="D307" s="81">
        <f>VLOOKUP(E303,squadre,7,FALSE)</f>
        <v>5</v>
      </c>
      <c r="E307" s="70" t="str">
        <f>VLOOKUP(E303,squadre,8,FALSE)</f>
        <v>Matteo Benetton</v>
      </c>
      <c r="F307" s="58"/>
      <c r="G307" s="69"/>
      <c r="H307" s="69"/>
      <c r="I307" s="69"/>
      <c r="J307" s="69"/>
      <c r="K307" s="69"/>
      <c r="L307" s="69"/>
    </row>
    <row r="308" spans="1:12" x14ac:dyDescent="0.2">
      <c r="A308" s="81">
        <f>VLOOKUP(B303,squadre,9,FALSE)</f>
        <v>8</v>
      </c>
      <c r="B308" s="70" t="str">
        <f>VLOOKUP(B303,squadre,10,FALSE)</f>
        <v>Riccardo Barison</v>
      </c>
      <c r="C308" s="69"/>
      <c r="D308" s="81">
        <f>VLOOKUP(E303,squadre,9,FALSE)</f>
        <v>6</v>
      </c>
      <c r="E308" s="70" t="str">
        <f>VLOOKUP(E303,squadre,10,FALSE)</f>
        <v>Marco De Colombani</v>
      </c>
      <c r="F308" s="58"/>
      <c r="G308" s="69"/>
      <c r="H308" s="69"/>
      <c r="I308" s="69"/>
      <c r="J308" s="69"/>
      <c r="K308" s="69"/>
      <c r="L308" s="69"/>
    </row>
    <row r="309" spans="1:12" x14ac:dyDescent="0.2">
      <c r="A309" s="81">
        <f>VLOOKUP(B303,squadre,11,FALSE)</f>
        <v>7</v>
      </c>
      <c r="B309" s="70" t="str">
        <f>VLOOKUP(B303,squadre,12,FALSE)</f>
        <v>Leo Previati</v>
      </c>
      <c r="C309" s="69"/>
      <c r="D309" s="81">
        <f>VLOOKUP(E303,squadre,11,FALSE)</f>
        <v>7</v>
      </c>
      <c r="E309" s="70" t="str">
        <f>VLOOKUP(E303,squadre,12,FALSE)</f>
        <v>Bigaglia Enrico</v>
      </c>
      <c r="F309" s="58"/>
      <c r="G309" s="69"/>
      <c r="H309" s="69"/>
      <c r="I309" s="69"/>
      <c r="J309" s="69"/>
      <c r="K309" s="69"/>
      <c r="L309" s="69"/>
    </row>
    <row r="310" spans="1:12" x14ac:dyDescent="0.2">
      <c r="A310" s="81">
        <f>VLOOKUP(B303,squadre,13,FALSE)</f>
        <v>6</v>
      </c>
      <c r="B310" s="70" t="str">
        <f>VLOOKUP(B303,squadre,14,FALSE)</f>
        <v>Marco Ferrari</v>
      </c>
      <c r="C310" s="69"/>
      <c r="D310" s="81">
        <f>VLOOKUP(E303,squadre,13,FALSE)</f>
        <v>8</v>
      </c>
      <c r="E310" s="70" t="str">
        <f>VLOOKUP(E303,squadre,14,FALSE)</f>
        <v>Rocco Bon</v>
      </c>
      <c r="F310" s="58"/>
      <c r="G310" s="69"/>
      <c r="H310" s="69"/>
      <c r="I310" s="69"/>
      <c r="J310" s="69"/>
      <c r="K310" s="69"/>
      <c r="L310" s="69"/>
    </row>
    <row r="311" spans="1:12" x14ac:dyDescent="0.2">
      <c r="A311" s="81">
        <f>VLOOKUP(B303,squadre,15,FALSE)</f>
        <v>3</v>
      </c>
      <c r="B311" s="70" t="str">
        <f>VLOOKUP(B303,squadre,16,FALSE)</f>
        <v>Stefano Neri</v>
      </c>
      <c r="C311" s="69"/>
      <c r="D311" s="81">
        <f>VLOOKUP(E303,squadre,15,FALSE)</f>
        <v>9</v>
      </c>
      <c r="E311" s="70" t="str">
        <f>VLOOKUP(E303,squadre,16,FALSE)</f>
        <v>Tobia Esopi</v>
      </c>
      <c r="F311" s="58"/>
      <c r="G311" s="69"/>
      <c r="H311" s="69"/>
      <c r="I311" s="69"/>
      <c r="J311" s="69"/>
      <c r="K311" s="69"/>
      <c r="L311" s="69"/>
    </row>
    <row r="312" spans="1:12" x14ac:dyDescent="0.2">
      <c r="A312" s="81">
        <f>VLOOKUP(B303,squadre,17,FALSE)</f>
        <v>2</v>
      </c>
      <c r="B312" s="70" t="str">
        <f>VLOOKUP(B303,squadre,18,FALSE)</f>
        <v>Andrea Falconer</v>
      </c>
      <c r="C312" s="69"/>
      <c r="D312" s="81">
        <f>VLOOKUP(E303,squadre,17,FALSE)</f>
        <v>13</v>
      </c>
      <c r="E312" s="70" t="str">
        <f>VLOOKUP(E303,squadre,18,FALSE)</f>
        <v>Stefano Rugo</v>
      </c>
      <c r="F312" s="58"/>
      <c r="G312" s="69"/>
      <c r="H312" s="69"/>
      <c r="I312" s="69"/>
      <c r="J312" s="69"/>
      <c r="K312" s="69"/>
      <c r="L312" s="69"/>
    </row>
    <row r="313" spans="1:12" x14ac:dyDescent="0.2">
      <c r="A313" s="81">
        <f>VLOOKUP(B303,squadre,19,FALSE)</f>
        <v>1</v>
      </c>
      <c r="B313" s="70" t="str">
        <f>VLOOKUP(B303,squadre,20,FALSE)</f>
        <v>Enrico Nonnato</v>
      </c>
      <c r="C313" s="69"/>
      <c r="D313" s="81">
        <f>VLOOKUP(E303,squadre,19,FALSE)</f>
        <v>0</v>
      </c>
      <c r="E313" s="70">
        <f>VLOOKUP(E303,squadre,20,FALSE)</f>
        <v>0</v>
      </c>
      <c r="F313" s="58"/>
      <c r="G313" s="69"/>
      <c r="H313" s="69"/>
      <c r="I313" s="69"/>
      <c r="J313" s="69"/>
      <c r="K313" s="69"/>
      <c r="L313" s="69"/>
    </row>
    <row r="314" spans="1:12" x14ac:dyDescent="0.2">
      <c r="A314" s="81">
        <f>VLOOKUP(B303,squadre,21,FALSE)</f>
        <v>13</v>
      </c>
      <c r="B314" s="70" t="str">
        <f>VLOOKUP(B303,squadre,22,FALSE)</f>
        <v>Paolo Boldrin</v>
      </c>
      <c r="C314" s="69"/>
      <c r="D314" s="81">
        <f>VLOOKUP(E303,squadre,21,FALSE)</f>
        <v>0</v>
      </c>
      <c r="E314" s="70">
        <f>VLOOKUP(E303,squadre,22,FALSE)</f>
        <v>0</v>
      </c>
      <c r="F314" s="58"/>
      <c r="G314" s="69"/>
      <c r="H314" s="69"/>
      <c r="I314" s="69"/>
      <c r="J314" s="69"/>
      <c r="K314" s="69"/>
      <c r="L314" s="69"/>
    </row>
    <row r="315" spans="1:12" x14ac:dyDescent="0.2">
      <c r="A315" s="83"/>
      <c r="B315" s="74"/>
      <c r="C315" s="69"/>
      <c r="D315" s="83"/>
      <c r="E315" s="74"/>
      <c r="F315" s="58"/>
      <c r="G315" s="69"/>
      <c r="H315" s="69"/>
      <c r="I315" s="69"/>
      <c r="J315" s="69"/>
      <c r="K315" s="69"/>
      <c r="L315" s="69"/>
    </row>
    <row r="316" spans="1:12" x14ac:dyDescent="0.2">
      <c r="A316" s="55"/>
      <c r="B316" s="55"/>
      <c r="C316" s="55"/>
      <c r="D316" s="55"/>
      <c r="E316" s="55"/>
      <c r="F316" s="71"/>
      <c r="G316" s="69"/>
      <c r="H316" s="69"/>
      <c r="I316" s="69"/>
      <c r="J316" s="69"/>
      <c r="K316" s="69"/>
      <c r="L316" s="69"/>
    </row>
    <row r="317" spans="1:12" x14ac:dyDescent="0.2">
      <c r="A317" s="77" t="s">
        <v>352</v>
      </c>
      <c r="B317" s="78" t="str">
        <f>B303</f>
        <v>G.C. Polesine</v>
      </c>
      <c r="C317" s="84"/>
      <c r="D317" s="84"/>
      <c r="E317" s="78" t="str">
        <f>E303</f>
        <v>CMM TRieste</v>
      </c>
      <c r="F317" s="71"/>
      <c r="G317" s="69"/>
      <c r="H317" s="69"/>
      <c r="I317" s="69"/>
      <c r="J317" s="69"/>
      <c r="K317" s="69"/>
      <c r="L317" s="69"/>
    </row>
    <row r="318" spans="1:12" x14ac:dyDescent="0.2">
      <c r="A318" s="56" t="s">
        <v>353</v>
      </c>
      <c r="B318" s="68"/>
      <c r="C318" s="14"/>
      <c r="D318" s="71"/>
      <c r="E318" s="68"/>
      <c r="F318" s="58"/>
      <c r="G318" s="69"/>
      <c r="H318" s="69"/>
      <c r="I318" s="69"/>
      <c r="J318" s="69"/>
      <c r="K318" s="69"/>
      <c r="L318" s="69"/>
    </row>
    <row r="319" spans="1:12" x14ac:dyDescent="0.2">
      <c r="A319" s="56" t="s">
        <v>354</v>
      </c>
      <c r="B319" s="68"/>
      <c r="C319" s="14"/>
      <c r="D319" s="71"/>
      <c r="E319" s="68"/>
      <c r="F319" s="58"/>
      <c r="G319" s="69"/>
      <c r="H319" s="69"/>
      <c r="I319" s="69"/>
      <c r="J319" s="69"/>
      <c r="K319" s="69"/>
      <c r="L319" s="69"/>
    </row>
    <row r="320" spans="1:12" x14ac:dyDescent="0.2">
      <c r="A320" s="56" t="s">
        <v>355</v>
      </c>
      <c r="B320" s="69"/>
      <c r="C320" s="14"/>
      <c r="D320" s="71"/>
      <c r="E320" s="69"/>
      <c r="F320" s="58"/>
      <c r="G320" s="69"/>
      <c r="H320" s="69"/>
      <c r="I320" s="69"/>
      <c r="J320" s="69"/>
      <c r="K320" s="69"/>
      <c r="L320" s="69"/>
    </row>
    <row r="321" spans="1:12" x14ac:dyDescent="0.2">
      <c r="A321" s="56" t="s">
        <v>356</v>
      </c>
      <c r="B321" s="69"/>
      <c r="C321" s="14"/>
      <c r="D321" s="71"/>
      <c r="E321" s="69"/>
      <c r="F321" s="58"/>
      <c r="G321" s="69"/>
      <c r="H321" s="69"/>
      <c r="I321" s="69"/>
      <c r="J321" s="69"/>
      <c r="K321" s="69"/>
      <c r="L321" s="69"/>
    </row>
    <row r="322" spans="1:12" ht="15.75" x14ac:dyDescent="0.25">
      <c r="A322" s="85" t="s">
        <v>357</v>
      </c>
      <c r="B322" s="86">
        <v>6</v>
      </c>
      <c r="C322" s="87"/>
      <c r="D322" s="88"/>
      <c r="E322" s="86">
        <v>0</v>
      </c>
      <c r="F322" s="58"/>
      <c r="G322" s="69"/>
      <c r="H322" s="69"/>
      <c r="I322" s="69"/>
      <c r="J322" s="69"/>
      <c r="K322" s="69"/>
      <c r="L322" s="69"/>
    </row>
    <row r="323" spans="1:12" x14ac:dyDescent="0.2">
      <c r="A323" s="89"/>
      <c r="B323" s="8"/>
      <c r="E323" s="55"/>
      <c r="F323" s="71"/>
      <c r="G323" s="69"/>
      <c r="H323" s="69"/>
      <c r="I323" s="69"/>
      <c r="J323" s="69"/>
      <c r="K323" s="69"/>
      <c r="L323" s="69"/>
    </row>
    <row r="324" spans="1:12" x14ac:dyDescent="0.2">
      <c r="A324" s="56" t="s">
        <v>358</v>
      </c>
      <c r="B324" s="69"/>
      <c r="C324" s="14"/>
      <c r="F324" s="71"/>
      <c r="G324" s="69"/>
      <c r="H324" s="69"/>
      <c r="I324" s="69"/>
      <c r="J324" s="69"/>
      <c r="K324" s="69"/>
      <c r="L324" s="69"/>
    </row>
    <row r="325" spans="1:12" x14ac:dyDescent="0.2">
      <c r="A325" s="55"/>
      <c r="B325" s="55"/>
      <c r="G325" s="55"/>
      <c r="H325" s="55"/>
      <c r="I325" s="55"/>
      <c r="J325" s="55"/>
      <c r="K325" s="55"/>
      <c r="L325" s="55"/>
    </row>
    <row r="326" spans="1:12" x14ac:dyDescent="0.2">
      <c r="A326" s="28" t="s">
        <v>341</v>
      </c>
      <c r="B326" s="3"/>
      <c r="D326" s="28" t="s">
        <v>342</v>
      </c>
      <c r="E326" s="3"/>
      <c r="G326" s="28" t="s">
        <v>359</v>
      </c>
      <c r="H326" s="3"/>
      <c r="K326" s="28" t="s">
        <v>360</v>
      </c>
      <c r="L326" s="3"/>
    </row>
    <row r="327" spans="1:12" x14ac:dyDescent="0.2">
      <c r="B327" s="55"/>
      <c r="E327" s="55"/>
      <c r="H327" s="55"/>
      <c r="L327" s="55"/>
    </row>
    <row r="328" spans="1:12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45" x14ac:dyDescent="0.6">
      <c r="A329" s="170" t="s">
        <v>331</v>
      </c>
      <c r="B329" s="160"/>
      <c r="C329" s="160"/>
      <c r="D329" s="160"/>
      <c r="E329" s="160"/>
      <c r="F329" s="52" t="s">
        <v>332</v>
      </c>
      <c r="G329" s="53"/>
      <c r="H329" s="53"/>
      <c r="I329" s="53"/>
      <c r="J329" s="53"/>
      <c r="K329" s="169" t="s">
        <v>333</v>
      </c>
      <c r="L329" s="160"/>
    </row>
    <row r="330" spans="1:12" x14ac:dyDescent="0.2">
      <c r="A330" s="8"/>
      <c r="B330" s="8"/>
      <c r="C330" s="55"/>
      <c r="D330" s="8"/>
      <c r="E330" s="8"/>
      <c r="F330" s="55"/>
      <c r="G330" s="8"/>
      <c r="H330" s="8"/>
      <c r="I330" s="8"/>
      <c r="J330" s="8"/>
      <c r="K330" s="8"/>
      <c r="L330" s="8"/>
    </row>
    <row r="331" spans="1:12" x14ac:dyDescent="0.2">
      <c r="A331" s="56" t="s">
        <v>19</v>
      </c>
      <c r="B331" s="90">
        <f>B290+4</f>
        <v>90</v>
      </c>
      <c r="C331" s="58"/>
      <c r="D331" s="167" t="s">
        <v>334</v>
      </c>
      <c r="E331" s="168"/>
      <c r="F331" s="60">
        <f>B331</f>
        <v>90</v>
      </c>
      <c r="G331" s="61" t="s">
        <v>335</v>
      </c>
      <c r="H331" s="62" t="str">
        <f>B344</f>
        <v>Italy Ladies</v>
      </c>
      <c r="I331" s="167" t="s">
        <v>336</v>
      </c>
      <c r="J331" s="168"/>
      <c r="K331" s="62" t="str">
        <f>E344</f>
        <v>C.Rovigo</v>
      </c>
      <c r="L331" s="61" t="s">
        <v>65</v>
      </c>
    </row>
    <row r="332" spans="1:12" x14ac:dyDescent="0.2">
      <c r="A332" s="56" t="s">
        <v>337</v>
      </c>
      <c r="B332" s="91">
        <f>VLOOKUP(FLOOR(B331/4,1)*4+1,calendario,2,FALSE)</f>
        <v>0.54166666666666663</v>
      </c>
      <c r="C332" s="58"/>
      <c r="D332" s="162"/>
      <c r="E332" s="163"/>
      <c r="F332" s="58"/>
      <c r="G332" s="68"/>
      <c r="H332" s="69"/>
      <c r="I332" s="69"/>
      <c r="J332" s="68"/>
      <c r="K332" s="68"/>
      <c r="L332" s="69"/>
    </row>
    <row r="333" spans="1:12" x14ac:dyDescent="0.2">
      <c r="A333" s="56" t="s">
        <v>338</v>
      </c>
      <c r="B333" s="70">
        <f>VLOOKUP(B331,calendario,3,FALSE)</f>
        <v>2</v>
      </c>
      <c r="C333" s="58"/>
      <c r="D333" s="150"/>
      <c r="E333" s="164"/>
      <c r="F333" s="58"/>
      <c r="G333" s="68"/>
      <c r="H333" s="68"/>
      <c r="I333" s="68"/>
      <c r="J333" s="69"/>
      <c r="K333" s="69"/>
      <c r="L333" s="69"/>
    </row>
    <row r="334" spans="1:12" x14ac:dyDescent="0.2">
      <c r="A334" s="56" t="s">
        <v>36</v>
      </c>
      <c r="B334" s="70" t="str">
        <f>VLOOKUP(B344,squadre,2,FALSE)</f>
        <v>2nd Division</v>
      </c>
      <c r="C334" s="58"/>
      <c r="D334" s="150"/>
      <c r="E334" s="164"/>
      <c r="F334" s="58"/>
      <c r="G334" s="68"/>
      <c r="H334" s="68"/>
      <c r="I334" s="69"/>
      <c r="J334" s="69"/>
      <c r="K334" s="69"/>
      <c r="L334" s="68"/>
    </row>
    <row r="335" spans="1:12" x14ac:dyDescent="0.2">
      <c r="A335" s="56" t="s">
        <v>340</v>
      </c>
      <c r="B335" s="72">
        <v>42834</v>
      </c>
      <c r="C335" s="58"/>
      <c r="D335" s="150"/>
      <c r="E335" s="164"/>
      <c r="F335" s="58"/>
      <c r="G335" s="69"/>
      <c r="H335" s="69"/>
      <c r="I335" s="69"/>
      <c r="J335" s="69"/>
      <c r="K335" s="69"/>
      <c r="L335" s="69"/>
    </row>
    <row r="336" spans="1:12" x14ac:dyDescent="0.2">
      <c r="A336" s="73"/>
      <c r="B336" s="74"/>
      <c r="C336" s="58"/>
      <c r="D336" s="150"/>
      <c r="E336" s="164"/>
      <c r="F336" s="58"/>
      <c r="G336" s="68"/>
      <c r="H336" s="69"/>
      <c r="I336" s="69"/>
      <c r="J336" s="69"/>
      <c r="K336" s="68"/>
      <c r="L336" s="68"/>
    </row>
    <row r="337" spans="1:12" x14ac:dyDescent="0.2">
      <c r="A337" s="56" t="s">
        <v>341</v>
      </c>
      <c r="B337" s="75" t="str">
        <f>VLOOKUP(B331,calendario,9,FALSE)</f>
        <v>UKS SET</v>
      </c>
      <c r="C337" s="58"/>
      <c r="D337" s="150"/>
      <c r="E337" s="164"/>
      <c r="F337" s="58"/>
      <c r="G337" s="68"/>
      <c r="H337" s="69"/>
      <c r="I337" s="69"/>
      <c r="J337" s="68"/>
      <c r="K337" s="68"/>
      <c r="L337" s="69"/>
    </row>
    <row r="338" spans="1:12" x14ac:dyDescent="0.2">
      <c r="A338" s="56" t="s">
        <v>342</v>
      </c>
      <c r="B338" s="105"/>
      <c r="C338" s="58"/>
      <c r="D338" s="150"/>
      <c r="E338" s="164"/>
      <c r="F338" s="58"/>
      <c r="G338" s="68"/>
      <c r="H338" s="68"/>
      <c r="I338" s="68"/>
      <c r="J338" s="69"/>
      <c r="K338" s="69"/>
      <c r="L338" s="69"/>
    </row>
    <row r="339" spans="1:12" x14ac:dyDescent="0.2">
      <c r="A339" s="73"/>
      <c r="B339" s="74"/>
      <c r="C339" s="58"/>
      <c r="D339" s="150"/>
      <c r="E339" s="164"/>
      <c r="F339" s="58"/>
      <c r="G339" s="68"/>
      <c r="H339" s="68"/>
      <c r="I339" s="68"/>
      <c r="J339" s="69"/>
      <c r="K339" s="69"/>
      <c r="L339" s="69"/>
    </row>
    <row r="340" spans="1:12" x14ac:dyDescent="0.2">
      <c r="A340" s="56" t="s">
        <v>343</v>
      </c>
      <c r="B340" s="105"/>
      <c r="C340" s="58"/>
      <c r="D340" s="150"/>
      <c r="E340" s="164"/>
      <c r="F340" s="58"/>
      <c r="G340" s="68"/>
      <c r="H340" s="69"/>
      <c r="I340" s="69"/>
      <c r="J340" s="68"/>
      <c r="K340" s="68"/>
      <c r="L340" s="69"/>
    </row>
    <row r="341" spans="1:12" x14ac:dyDescent="0.2">
      <c r="A341" s="56" t="s">
        <v>344</v>
      </c>
      <c r="B341" s="105"/>
      <c r="C341" s="58"/>
      <c r="D341" s="150"/>
      <c r="E341" s="164"/>
      <c r="F341" s="58"/>
      <c r="G341" s="69"/>
      <c r="H341" s="69"/>
      <c r="I341" s="69"/>
      <c r="J341" s="69"/>
      <c r="K341" s="69"/>
      <c r="L341" s="69"/>
    </row>
    <row r="342" spans="1:12" x14ac:dyDescent="0.2">
      <c r="A342" s="56" t="s">
        <v>345</v>
      </c>
      <c r="B342" s="105"/>
      <c r="C342" s="58"/>
      <c r="D342" s="165"/>
      <c r="E342" s="166"/>
      <c r="F342" s="58"/>
      <c r="G342" s="69"/>
      <c r="H342" s="69"/>
      <c r="I342" s="69"/>
      <c r="J342" s="69"/>
      <c r="K342" s="69"/>
      <c r="L342" s="69"/>
    </row>
    <row r="343" spans="1:12" x14ac:dyDescent="0.2">
      <c r="A343" s="55"/>
      <c r="B343" s="55"/>
      <c r="D343" s="55"/>
      <c r="E343" s="55"/>
      <c r="F343" s="71"/>
      <c r="G343" s="69"/>
      <c r="H343" s="69"/>
      <c r="I343" s="69"/>
      <c r="J343" s="69"/>
      <c r="K343" s="69"/>
      <c r="L343" s="69"/>
    </row>
    <row r="344" spans="1:12" x14ac:dyDescent="0.2">
      <c r="A344" s="77" t="s">
        <v>346</v>
      </c>
      <c r="B344" s="78" t="str">
        <f>VLOOKUP(B331,calendario,5,FALSE)</f>
        <v>Italy Ladies</v>
      </c>
      <c r="C344" s="79"/>
      <c r="D344" s="77" t="s">
        <v>347</v>
      </c>
      <c r="E344" s="78" t="str">
        <f>VLOOKUP(B331,calendario,6,FALSE)</f>
        <v>C.Rovigo</v>
      </c>
      <c r="F344" s="6"/>
      <c r="G344" s="69"/>
      <c r="H344" s="69"/>
      <c r="I344" s="69"/>
      <c r="J344" s="69"/>
      <c r="K344" s="69"/>
      <c r="L344" s="69"/>
    </row>
    <row r="345" spans="1:12" x14ac:dyDescent="0.2">
      <c r="A345" s="56" t="s">
        <v>348</v>
      </c>
      <c r="B345" s="56" t="s">
        <v>349</v>
      </c>
      <c r="C345" s="73"/>
      <c r="D345" s="56" t="s">
        <v>348</v>
      </c>
      <c r="E345" s="56" t="s">
        <v>349</v>
      </c>
      <c r="F345" s="80"/>
      <c r="G345" s="69"/>
      <c r="H345" s="69"/>
      <c r="I345" s="69"/>
      <c r="J345" s="69"/>
      <c r="K345" s="69"/>
      <c r="L345" s="69"/>
    </row>
    <row r="346" spans="1:12" x14ac:dyDescent="0.2">
      <c r="A346" s="81">
        <f>VLOOKUP(B344,squadre,3,FALSE)</f>
        <v>1</v>
      </c>
      <c r="B346" s="70" t="str">
        <f>VLOOKUP(B344,squadre,4,FALSE)</f>
        <v>Ada Prestipino</v>
      </c>
      <c r="C346" s="69"/>
      <c r="D346" s="81">
        <f>VLOOKUP(E344,squadre,3,FALSE)</f>
        <v>1</v>
      </c>
      <c r="E346" s="70" t="str">
        <f>VLOOKUP(E344,squadre,4,FALSE)</f>
        <v>Nocolò Caredda</v>
      </c>
      <c r="F346" s="58"/>
      <c r="G346" s="69"/>
      <c r="H346" s="69"/>
      <c r="I346" s="69"/>
      <c r="J346" s="69"/>
      <c r="K346" s="69"/>
      <c r="L346" s="69"/>
    </row>
    <row r="347" spans="1:12" x14ac:dyDescent="0.2">
      <c r="A347" s="81">
        <f>VLOOKUP(B344,squadre,5,FALSE)</f>
        <v>10</v>
      </c>
      <c r="B347" s="70" t="str">
        <f>VLOOKUP(B344,squadre,6,FALSE)</f>
        <v>Flavia Landolina</v>
      </c>
      <c r="C347" s="69"/>
      <c r="D347" s="81">
        <f>VLOOKUP(E344,squadre,5,FALSE)</f>
        <v>7</v>
      </c>
      <c r="E347" s="70" t="str">
        <f>VLOOKUP(E344,squadre,6,FALSE)</f>
        <v>Tomasatti Federico</v>
      </c>
      <c r="F347" s="58"/>
      <c r="G347" s="69"/>
      <c r="H347" s="69"/>
      <c r="I347" s="69"/>
      <c r="J347" s="69"/>
      <c r="K347" s="69"/>
      <c r="L347" s="69"/>
    </row>
    <row r="348" spans="1:12" x14ac:dyDescent="0.2">
      <c r="A348" s="81">
        <f>VLOOKUP(B344,squadre,7,FALSE)</f>
        <v>3</v>
      </c>
      <c r="B348" s="70" t="str">
        <f>VLOOKUP(B344,squadre,8,FALSE)</f>
        <v>Martina Anastasi</v>
      </c>
      <c r="C348" s="69"/>
      <c r="D348" s="81">
        <f>VLOOKUP(E344,squadre,7,FALSE)</f>
        <v>8</v>
      </c>
      <c r="E348" s="70" t="str">
        <f>VLOOKUP(E344,squadre,8,FALSE)</f>
        <v>Edoardo Marangoni</v>
      </c>
      <c r="F348" s="58"/>
      <c r="G348" s="69"/>
      <c r="H348" s="69"/>
      <c r="I348" s="69"/>
      <c r="J348" s="69"/>
      <c r="K348" s="69"/>
      <c r="L348" s="69"/>
    </row>
    <row r="349" spans="1:12" x14ac:dyDescent="0.2">
      <c r="A349" s="81">
        <f>VLOOKUP(B344,squadre,9,FALSE)</f>
        <v>4</v>
      </c>
      <c r="B349" s="70" t="str">
        <f>VLOOKUP(B344,squadre,10,FALSE)</f>
        <v>Maddalena Lago</v>
      </c>
      <c r="C349" s="69"/>
      <c r="D349" s="81">
        <f>VLOOKUP(E344,squadre,9,FALSE)</f>
        <v>13</v>
      </c>
      <c r="E349" s="70" t="str">
        <f>VLOOKUP(E344,squadre,10,FALSE)</f>
        <v>Matteo Moschetta</v>
      </c>
      <c r="F349" s="58"/>
      <c r="G349" s="69"/>
      <c r="H349" s="69"/>
      <c r="I349" s="69"/>
      <c r="J349" s="69"/>
      <c r="K349" s="69"/>
      <c r="L349" s="69"/>
    </row>
    <row r="350" spans="1:12" x14ac:dyDescent="0.2">
      <c r="A350" s="81">
        <f>VLOOKUP(B344,squadre,11,FALSE)</f>
        <v>0</v>
      </c>
      <c r="B350" s="70">
        <f>VLOOKUP(B344,squadre,12,FALSE)</f>
        <v>0</v>
      </c>
      <c r="C350" s="69"/>
      <c r="D350" s="81">
        <f>VLOOKUP(E344,squadre,11,FALSE)</f>
        <v>14</v>
      </c>
      <c r="E350" s="70" t="str">
        <f>VLOOKUP(E344,squadre,12,FALSE)</f>
        <v>Manuel Altafin</v>
      </c>
      <c r="F350" s="58"/>
      <c r="G350" s="69"/>
      <c r="H350" s="69"/>
      <c r="I350" s="69"/>
      <c r="J350" s="69"/>
      <c r="K350" s="69"/>
      <c r="L350" s="69"/>
    </row>
    <row r="351" spans="1:12" x14ac:dyDescent="0.2">
      <c r="A351" s="81">
        <f>VLOOKUP(B344,squadre,13,FALSE)</f>
        <v>6</v>
      </c>
      <c r="B351" s="70" t="str">
        <f>VLOOKUP(B344,squadre,14,FALSE)</f>
        <v>roberta Catania</v>
      </c>
      <c r="C351" s="69"/>
      <c r="D351" s="81">
        <f>VLOOKUP(E344,squadre,13,FALSE)</f>
        <v>0</v>
      </c>
      <c r="E351" s="70">
        <f>VLOOKUP(E344,squadre,14,FALSE)</f>
        <v>0</v>
      </c>
      <c r="F351" s="58"/>
      <c r="G351" s="69"/>
      <c r="H351" s="69"/>
      <c r="I351" s="69"/>
      <c r="J351" s="69"/>
      <c r="K351" s="69"/>
      <c r="L351" s="69"/>
    </row>
    <row r="352" spans="1:12" x14ac:dyDescent="0.2">
      <c r="A352" s="81">
        <f>VLOOKUP(B344,squadre,15,FALSE)</f>
        <v>7</v>
      </c>
      <c r="B352" s="70" t="str">
        <f>VLOOKUP(B344,squadre,16,FALSE)</f>
        <v>Maria Anna Szczepanska</v>
      </c>
      <c r="C352" s="69"/>
      <c r="D352" s="81">
        <f>VLOOKUP(E344,squadre,15,FALSE)</f>
        <v>0</v>
      </c>
      <c r="E352" s="70">
        <f>VLOOKUP(E344,squadre,16,FALSE)</f>
        <v>0</v>
      </c>
      <c r="F352" s="58"/>
      <c r="G352" s="69"/>
      <c r="H352" s="69"/>
      <c r="I352" s="69"/>
      <c r="J352" s="69"/>
      <c r="K352" s="69"/>
      <c r="L352" s="69"/>
    </row>
    <row r="353" spans="1:12" x14ac:dyDescent="0.2">
      <c r="A353" s="81">
        <f>VLOOKUP(B344,squadre,17,FALSE)</f>
        <v>8</v>
      </c>
      <c r="B353" s="70" t="str">
        <f>VLOOKUP(B344,squadre,18,FALSE)</f>
        <v>Silvia Cogoni</v>
      </c>
      <c r="C353" s="69"/>
      <c r="D353" s="81">
        <f>VLOOKUP(E344,squadre,17,FALSE)</f>
        <v>0</v>
      </c>
      <c r="E353" s="70">
        <f>VLOOKUP(E344,squadre,18,FALSE)</f>
        <v>0</v>
      </c>
      <c r="F353" s="58"/>
      <c r="G353" s="69"/>
      <c r="H353" s="69"/>
      <c r="I353" s="69"/>
      <c r="J353" s="69"/>
      <c r="K353" s="69"/>
      <c r="L353" s="69"/>
    </row>
    <row r="354" spans="1:12" x14ac:dyDescent="0.2">
      <c r="A354" s="81">
        <f>VLOOKUP(B344,squadre,19,FALSE)</f>
        <v>0</v>
      </c>
      <c r="B354" s="70">
        <f>VLOOKUP(B344,squadre,20,FALSE)</f>
        <v>0</v>
      </c>
      <c r="C354" s="69"/>
      <c r="D354" s="81">
        <f>VLOOKUP(E344,squadre,19,FALSE)</f>
        <v>0</v>
      </c>
      <c r="E354" s="70">
        <f>VLOOKUP(E344,squadre,20,FALSE)</f>
        <v>0</v>
      </c>
      <c r="F354" s="58"/>
      <c r="G354" s="69"/>
      <c r="H354" s="69"/>
      <c r="I354" s="69"/>
      <c r="J354" s="69"/>
      <c r="K354" s="69"/>
      <c r="L354" s="69"/>
    </row>
    <row r="355" spans="1:12" x14ac:dyDescent="0.2">
      <c r="A355" s="81">
        <f>VLOOKUP(B344,squadre,21,FALSE)</f>
        <v>10</v>
      </c>
      <c r="B355" s="70" t="str">
        <f>VLOOKUP(B344,squadre,22,FALSE)</f>
        <v>Flavia Landolina</v>
      </c>
      <c r="C355" s="69"/>
      <c r="D355" s="81">
        <f>VLOOKUP(E344,squadre,21,FALSE)</f>
        <v>0</v>
      </c>
      <c r="E355" s="70">
        <f>VLOOKUP(E344,squadre,22,FALSE)</f>
        <v>0</v>
      </c>
      <c r="F355" s="58"/>
      <c r="G355" s="69"/>
      <c r="H355" s="69"/>
      <c r="I355" s="69"/>
      <c r="J355" s="69"/>
      <c r="K355" s="69"/>
      <c r="L355" s="69"/>
    </row>
    <row r="356" spans="1:12" x14ac:dyDescent="0.2">
      <c r="A356" s="83"/>
      <c r="B356" s="74"/>
      <c r="C356" s="69"/>
      <c r="D356" s="83"/>
      <c r="E356" s="74"/>
      <c r="F356" s="58"/>
      <c r="G356" s="69"/>
      <c r="H356" s="69"/>
      <c r="I356" s="69"/>
      <c r="J356" s="69"/>
      <c r="K356" s="69"/>
      <c r="L356" s="69"/>
    </row>
    <row r="357" spans="1:12" x14ac:dyDescent="0.2">
      <c r="A357" s="55"/>
      <c r="B357" s="55"/>
      <c r="C357" s="55"/>
      <c r="D357" s="55"/>
      <c r="E357" s="55"/>
      <c r="F357" s="71"/>
      <c r="G357" s="69"/>
      <c r="H357" s="69"/>
      <c r="I357" s="69"/>
      <c r="J357" s="69"/>
      <c r="K357" s="69"/>
      <c r="L357" s="69"/>
    </row>
    <row r="358" spans="1:12" x14ac:dyDescent="0.2">
      <c r="A358" s="77" t="s">
        <v>352</v>
      </c>
      <c r="B358" s="78" t="str">
        <f>B344</f>
        <v>Italy Ladies</v>
      </c>
      <c r="C358" s="84"/>
      <c r="D358" s="84"/>
      <c r="E358" s="78" t="str">
        <f>E344</f>
        <v>C.Rovigo</v>
      </c>
      <c r="F358" s="71"/>
      <c r="G358" s="69"/>
      <c r="H358" s="69"/>
      <c r="I358" s="69"/>
      <c r="J358" s="69"/>
      <c r="K358" s="69"/>
      <c r="L358" s="69"/>
    </row>
    <row r="359" spans="1:12" x14ac:dyDescent="0.2">
      <c r="A359" s="56" t="s">
        <v>353</v>
      </c>
      <c r="B359" s="68"/>
      <c r="C359" s="14"/>
      <c r="D359" s="71"/>
      <c r="E359" s="68"/>
      <c r="F359" s="58"/>
      <c r="G359" s="69"/>
      <c r="H359" s="69"/>
      <c r="I359" s="69"/>
      <c r="J359" s="69"/>
      <c r="K359" s="69"/>
      <c r="L359" s="69"/>
    </row>
    <row r="360" spans="1:12" x14ac:dyDescent="0.2">
      <c r="A360" s="56" t="s">
        <v>354</v>
      </c>
      <c r="B360" s="68"/>
      <c r="C360" s="14"/>
      <c r="D360" s="71"/>
      <c r="E360" s="68"/>
      <c r="F360" s="58"/>
      <c r="G360" s="69"/>
      <c r="H360" s="69"/>
      <c r="I360" s="69"/>
      <c r="J360" s="69"/>
      <c r="K360" s="69"/>
      <c r="L360" s="69"/>
    </row>
    <row r="361" spans="1:12" x14ac:dyDescent="0.2">
      <c r="A361" s="56" t="s">
        <v>355</v>
      </c>
      <c r="B361" s="69"/>
      <c r="C361" s="14"/>
      <c r="D361" s="71"/>
      <c r="E361" s="69"/>
      <c r="F361" s="58"/>
      <c r="G361" s="69"/>
      <c r="H361" s="69"/>
      <c r="I361" s="69"/>
      <c r="J361" s="69"/>
      <c r="K361" s="69"/>
      <c r="L361" s="69"/>
    </row>
    <row r="362" spans="1:12" x14ac:dyDescent="0.2">
      <c r="A362" s="56" t="s">
        <v>356</v>
      </c>
      <c r="B362" s="69"/>
      <c r="C362" s="14"/>
      <c r="D362" s="71"/>
      <c r="E362" s="69"/>
      <c r="F362" s="58"/>
      <c r="G362" s="69"/>
      <c r="H362" s="69"/>
      <c r="I362" s="69"/>
      <c r="J362" s="69"/>
      <c r="K362" s="69"/>
      <c r="L362" s="69"/>
    </row>
    <row r="363" spans="1:12" ht="15.75" x14ac:dyDescent="0.25">
      <c r="A363" s="85" t="s">
        <v>357</v>
      </c>
      <c r="B363" s="86">
        <v>4</v>
      </c>
      <c r="C363" s="87"/>
      <c r="D363" s="88"/>
      <c r="E363" s="86">
        <v>1</v>
      </c>
      <c r="F363" s="58"/>
      <c r="G363" s="69"/>
      <c r="H363" s="69"/>
      <c r="I363" s="69"/>
      <c r="J363" s="69"/>
      <c r="K363" s="69"/>
      <c r="L363" s="69"/>
    </row>
    <row r="364" spans="1:12" x14ac:dyDescent="0.2">
      <c r="A364" s="89"/>
      <c r="B364" s="8"/>
      <c r="E364" s="55"/>
      <c r="F364" s="71"/>
      <c r="G364" s="69"/>
      <c r="H364" s="69"/>
      <c r="I364" s="69"/>
      <c r="J364" s="69"/>
      <c r="K364" s="69"/>
      <c r="L364" s="69"/>
    </row>
    <row r="365" spans="1:12" x14ac:dyDescent="0.2">
      <c r="A365" s="56" t="s">
        <v>358</v>
      </c>
      <c r="B365" s="69"/>
      <c r="C365" s="14"/>
      <c r="F365" s="71"/>
      <c r="G365" s="69"/>
      <c r="H365" s="69"/>
      <c r="I365" s="69"/>
      <c r="J365" s="69"/>
      <c r="K365" s="69"/>
      <c r="L365" s="69"/>
    </row>
    <row r="366" spans="1:12" x14ac:dyDescent="0.2">
      <c r="A366" s="55"/>
      <c r="B366" s="55"/>
      <c r="G366" s="55"/>
      <c r="H366" s="55"/>
      <c r="I366" s="55"/>
      <c r="J366" s="55"/>
      <c r="K366" s="55"/>
      <c r="L366" s="55"/>
    </row>
    <row r="367" spans="1:12" x14ac:dyDescent="0.2">
      <c r="A367" s="28" t="s">
        <v>341</v>
      </c>
      <c r="B367" s="3"/>
      <c r="D367" s="28" t="s">
        <v>342</v>
      </c>
      <c r="E367" s="3"/>
      <c r="G367" s="28" t="s">
        <v>359</v>
      </c>
      <c r="H367" s="3"/>
      <c r="K367" s="28" t="s">
        <v>360</v>
      </c>
      <c r="L367" s="3"/>
    </row>
    <row r="368" spans="1:12" x14ac:dyDescent="0.2">
      <c r="B368" s="55"/>
      <c r="E368" s="55"/>
      <c r="H368" s="55"/>
      <c r="L368" s="55"/>
    </row>
    <row r="369" spans="1:12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45" x14ac:dyDescent="0.6">
      <c r="A370" s="170" t="s">
        <v>331</v>
      </c>
      <c r="B370" s="160"/>
      <c r="C370" s="160"/>
      <c r="D370" s="160"/>
      <c r="E370" s="160"/>
      <c r="F370" s="52" t="s">
        <v>332</v>
      </c>
      <c r="G370" s="53"/>
      <c r="H370" s="53"/>
      <c r="I370" s="53"/>
      <c r="J370" s="53"/>
      <c r="K370" s="169" t="s">
        <v>333</v>
      </c>
      <c r="L370" s="160"/>
    </row>
    <row r="371" spans="1:12" x14ac:dyDescent="0.2">
      <c r="A371" s="8"/>
      <c r="B371" s="8"/>
      <c r="C371" s="55"/>
      <c r="D371" s="8"/>
      <c r="E371" s="8"/>
      <c r="F371" s="55"/>
      <c r="G371" s="8"/>
      <c r="H371" s="8"/>
      <c r="I371" s="8"/>
      <c r="J371" s="8"/>
      <c r="K371" s="8"/>
      <c r="L371" s="8"/>
    </row>
    <row r="372" spans="1:12" x14ac:dyDescent="0.2">
      <c r="A372" s="56" t="s">
        <v>19</v>
      </c>
      <c r="B372" s="90">
        <f>B331+4</f>
        <v>94</v>
      </c>
      <c r="C372" s="58"/>
      <c r="D372" s="167" t="s">
        <v>334</v>
      </c>
      <c r="E372" s="168"/>
      <c r="F372" s="60">
        <f>B372</f>
        <v>94</v>
      </c>
      <c r="G372" s="61" t="s">
        <v>335</v>
      </c>
      <c r="H372" s="62" t="str">
        <f>B385</f>
        <v>Swiss U21 A</v>
      </c>
      <c r="I372" s="167" t="s">
        <v>336</v>
      </c>
      <c r="J372" s="168"/>
      <c r="K372" s="62" t="str">
        <f>E385</f>
        <v>CMM TRieste</v>
      </c>
      <c r="L372" s="61" t="s">
        <v>65</v>
      </c>
    </row>
    <row r="373" spans="1:12" x14ac:dyDescent="0.2">
      <c r="A373" s="56" t="s">
        <v>337</v>
      </c>
      <c r="B373" s="91">
        <f>VLOOKUP(FLOOR(B372/4,1)*4+1,calendario,2,FALSE)</f>
        <v>0.5625</v>
      </c>
      <c r="C373" s="58"/>
      <c r="D373" s="162"/>
      <c r="E373" s="163"/>
      <c r="F373" s="58"/>
      <c r="G373" s="68"/>
      <c r="H373" s="69"/>
      <c r="I373" s="69"/>
      <c r="J373" s="68"/>
      <c r="K373" s="68"/>
      <c r="L373" s="69"/>
    </row>
    <row r="374" spans="1:12" x14ac:dyDescent="0.2">
      <c r="A374" s="56" t="s">
        <v>338</v>
      </c>
      <c r="B374" s="70">
        <f>VLOOKUP(B372,calendario,3,FALSE)</f>
        <v>2</v>
      </c>
      <c r="C374" s="58"/>
      <c r="D374" s="150"/>
      <c r="E374" s="164"/>
      <c r="F374" s="58"/>
      <c r="G374" s="68"/>
      <c r="H374" s="68"/>
      <c r="I374" s="68"/>
      <c r="J374" s="69"/>
      <c r="K374" s="69"/>
      <c r="L374" s="69"/>
    </row>
    <row r="375" spans="1:12" x14ac:dyDescent="0.2">
      <c r="A375" s="56" t="s">
        <v>36</v>
      </c>
      <c r="B375" s="70" t="str">
        <f>VLOOKUP(B385,squadre,2,FALSE)</f>
        <v>1st Division</v>
      </c>
      <c r="C375" s="58"/>
      <c r="D375" s="150"/>
      <c r="E375" s="164"/>
      <c r="F375" s="58"/>
      <c r="G375" s="68"/>
      <c r="H375" s="68"/>
      <c r="I375" s="69"/>
      <c r="J375" s="69"/>
      <c r="K375" s="69"/>
      <c r="L375" s="68"/>
    </row>
    <row r="376" spans="1:12" x14ac:dyDescent="0.2">
      <c r="A376" s="56" t="s">
        <v>340</v>
      </c>
      <c r="B376" s="72">
        <v>42834</v>
      </c>
      <c r="C376" s="58"/>
      <c r="D376" s="150"/>
      <c r="E376" s="164"/>
      <c r="F376" s="58"/>
      <c r="G376" s="69"/>
      <c r="H376" s="69"/>
      <c r="I376" s="69"/>
      <c r="J376" s="69"/>
      <c r="K376" s="69"/>
      <c r="L376" s="69"/>
    </row>
    <row r="377" spans="1:12" x14ac:dyDescent="0.2">
      <c r="A377" s="73"/>
      <c r="B377" s="74"/>
      <c r="C377" s="58"/>
      <c r="D377" s="150"/>
      <c r="E377" s="164"/>
      <c r="F377" s="58"/>
      <c r="G377" s="68"/>
      <c r="H377" s="69"/>
      <c r="I377" s="69"/>
      <c r="J377" s="69"/>
      <c r="K377" s="68"/>
      <c r="L377" s="68"/>
    </row>
    <row r="378" spans="1:12" x14ac:dyDescent="0.2">
      <c r="A378" s="56" t="s">
        <v>341</v>
      </c>
      <c r="B378" s="75" t="str">
        <f>VLOOKUP(B372,calendario,9,FALSE)</f>
        <v>Swiss Ladies</v>
      </c>
      <c r="C378" s="58"/>
      <c r="D378" s="150"/>
      <c r="E378" s="164"/>
      <c r="F378" s="58"/>
      <c r="G378" s="68"/>
      <c r="H378" s="69"/>
      <c r="I378" s="69"/>
      <c r="J378" s="68"/>
      <c r="K378" s="68"/>
      <c r="L378" s="69"/>
    </row>
    <row r="379" spans="1:12" x14ac:dyDescent="0.2">
      <c r="A379" s="56" t="s">
        <v>342</v>
      </c>
      <c r="B379" s="105"/>
      <c r="C379" s="58"/>
      <c r="D379" s="150"/>
      <c r="E379" s="164"/>
      <c r="F379" s="58"/>
      <c r="G379" s="68"/>
      <c r="H379" s="68"/>
      <c r="I379" s="68"/>
      <c r="J379" s="69"/>
      <c r="K379" s="69"/>
      <c r="L379" s="69"/>
    </row>
    <row r="380" spans="1:12" x14ac:dyDescent="0.2">
      <c r="A380" s="73"/>
      <c r="B380" s="74"/>
      <c r="C380" s="58"/>
      <c r="D380" s="150"/>
      <c r="E380" s="164"/>
      <c r="F380" s="58"/>
      <c r="G380" s="68"/>
      <c r="H380" s="68"/>
      <c r="I380" s="68"/>
      <c r="J380" s="69"/>
      <c r="K380" s="69"/>
      <c r="L380" s="69"/>
    </row>
    <row r="381" spans="1:12" x14ac:dyDescent="0.2">
      <c r="A381" s="56" t="s">
        <v>343</v>
      </c>
      <c r="B381" s="105"/>
      <c r="C381" s="58"/>
      <c r="D381" s="150"/>
      <c r="E381" s="164"/>
      <c r="F381" s="58"/>
      <c r="G381" s="68"/>
      <c r="H381" s="69"/>
      <c r="I381" s="69"/>
      <c r="J381" s="68"/>
      <c r="K381" s="68"/>
      <c r="L381" s="69"/>
    </row>
    <row r="382" spans="1:12" x14ac:dyDescent="0.2">
      <c r="A382" s="56" t="s">
        <v>344</v>
      </c>
      <c r="B382" s="105"/>
      <c r="C382" s="58"/>
      <c r="D382" s="150"/>
      <c r="E382" s="164"/>
      <c r="F382" s="58"/>
      <c r="G382" s="69"/>
      <c r="H382" s="69"/>
      <c r="I382" s="69"/>
      <c r="J382" s="69"/>
      <c r="K382" s="69"/>
      <c r="L382" s="69"/>
    </row>
    <row r="383" spans="1:12" x14ac:dyDescent="0.2">
      <c r="A383" s="56" t="s">
        <v>345</v>
      </c>
      <c r="B383" s="105"/>
      <c r="C383" s="58"/>
      <c r="D383" s="165"/>
      <c r="E383" s="166"/>
      <c r="F383" s="58"/>
      <c r="G383" s="69"/>
      <c r="H383" s="69"/>
      <c r="I383" s="69"/>
      <c r="J383" s="69"/>
      <c r="K383" s="69"/>
      <c r="L383" s="69"/>
    </row>
    <row r="384" spans="1:12" x14ac:dyDescent="0.2">
      <c r="A384" s="55"/>
      <c r="B384" s="55"/>
      <c r="D384" s="55"/>
      <c r="E384" s="55"/>
      <c r="F384" s="71"/>
      <c r="G384" s="69"/>
      <c r="H384" s="69"/>
      <c r="I384" s="69"/>
      <c r="J384" s="69"/>
      <c r="K384" s="69"/>
      <c r="L384" s="69"/>
    </row>
    <row r="385" spans="1:12" x14ac:dyDescent="0.2">
      <c r="A385" s="77" t="s">
        <v>346</v>
      </c>
      <c r="B385" s="78" t="str">
        <f>VLOOKUP(B372,calendario,5,FALSE)</f>
        <v>Swiss U21 A</v>
      </c>
      <c r="C385" s="79"/>
      <c r="D385" s="77" t="s">
        <v>347</v>
      </c>
      <c r="E385" s="78" t="str">
        <f>VLOOKUP(B372,calendario,6,FALSE)</f>
        <v>CMM TRieste</v>
      </c>
      <c r="F385" s="6"/>
      <c r="G385" s="69"/>
      <c r="H385" s="69"/>
      <c r="I385" s="69"/>
      <c r="J385" s="69"/>
      <c r="K385" s="69"/>
      <c r="L385" s="69"/>
    </row>
    <row r="386" spans="1:12" x14ac:dyDescent="0.2">
      <c r="A386" s="56" t="s">
        <v>348</v>
      </c>
      <c r="B386" s="56" t="s">
        <v>349</v>
      </c>
      <c r="C386" s="73"/>
      <c r="D386" s="56" t="s">
        <v>348</v>
      </c>
      <c r="E386" s="56" t="s">
        <v>349</v>
      </c>
      <c r="F386" s="80"/>
      <c r="G386" s="69"/>
      <c r="H386" s="69"/>
      <c r="I386" s="69"/>
      <c r="J386" s="69"/>
      <c r="K386" s="69"/>
      <c r="L386" s="69"/>
    </row>
    <row r="387" spans="1:12" x14ac:dyDescent="0.2">
      <c r="A387" s="81">
        <f>VLOOKUP(B385,squadre,3,FALSE)</f>
        <v>1</v>
      </c>
      <c r="B387" s="70" t="str">
        <f>VLOOKUP(B385,squadre,4,FALSE)</f>
        <v>Andreas Hug</v>
      </c>
      <c r="C387" s="69"/>
      <c r="D387" s="81">
        <f>VLOOKUP(E385,squadre,3,FALSE)</f>
        <v>1</v>
      </c>
      <c r="E387" s="70" t="str">
        <f>VLOOKUP(E385,squadre,4,FALSE)</f>
        <v>Carlo Bigaglia</v>
      </c>
      <c r="F387" s="58"/>
      <c r="G387" s="69"/>
      <c r="H387" s="69"/>
      <c r="I387" s="69"/>
      <c r="J387" s="69"/>
      <c r="K387" s="69"/>
      <c r="L387" s="69"/>
    </row>
    <row r="388" spans="1:12" x14ac:dyDescent="0.2">
      <c r="A388" s="81">
        <f>VLOOKUP(B385,squadre,5,FALSE)</f>
        <v>2</v>
      </c>
      <c r="B388" s="70" t="str">
        <f>VLOOKUP(B385,squadre,6,FALSE)</f>
        <v>Elias Werner</v>
      </c>
      <c r="C388" s="69"/>
      <c r="D388" s="81">
        <f>VLOOKUP(E385,squadre,5,FALSE)</f>
        <v>3</v>
      </c>
      <c r="E388" s="70" t="str">
        <f>VLOOKUP(E385,squadre,6,FALSE)</f>
        <v>Andrea Falconer</v>
      </c>
      <c r="F388" s="58"/>
      <c r="G388" s="69"/>
      <c r="H388" s="69"/>
      <c r="I388" s="69"/>
      <c r="J388" s="69"/>
      <c r="K388" s="69"/>
      <c r="L388" s="69"/>
    </row>
    <row r="389" spans="1:12" x14ac:dyDescent="0.2">
      <c r="A389" s="81">
        <f>VLOOKUP(B385,squadre,7,FALSE)</f>
        <v>3</v>
      </c>
      <c r="B389" s="70" t="str">
        <f>VLOOKUP(B385,squadre,8,FALSE)</f>
        <v>Dario Sten</v>
      </c>
      <c r="C389" s="69"/>
      <c r="D389" s="81">
        <f>VLOOKUP(E385,squadre,7,FALSE)</f>
        <v>5</v>
      </c>
      <c r="E389" s="70" t="str">
        <f>VLOOKUP(E385,squadre,8,FALSE)</f>
        <v>Matteo Benetton</v>
      </c>
      <c r="F389" s="58"/>
      <c r="G389" s="69"/>
      <c r="H389" s="69"/>
      <c r="I389" s="69"/>
      <c r="J389" s="69"/>
      <c r="K389" s="69"/>
      <c r="L389" s="69"/>
    </row>
    <row r="390" spans="1:12" x14ac:dyDescent="0.2">
      <c r="A390" s="81">
        <f>VLOOKUP(B385,squadre,9,FALSE)</f>
        <v>5</v>
      </c>
      <c r="B390" s="70" t="str">
        <f>VLOOKUP(B385,squadre,10,FALSE)</f>
        <v>Marc Ruggli</v>
      </c>
      <c r="C390" s="69"/>
      <c r="D390" s="81">
        <f>VLOOKUP(E385,squadre,9,FALSE)</f>
        <v>6</v>
      </c>
      <c r="E390" s="70" t="str">
        <f>VLOOKUP(E385,squadre,10,FALSE)</f>
        <v>Marco De Colombani</v>
      </c>
      <c r="F390" s="58"/>
      <c r="G390" s="69"/>
      <c r="H390" s="69"/>
      <c r="I390" s="69"/>
      <c r="J390" s="69"/>
      <c r="K390" s="69"/>
      <c r="L390" s="69"/>
    </row>
    <row r="391" spans="1:12" x14ac:dyDescent="0.2">
      <c r="A391" s="81">
        <f>VLOOKUP(B385,squadre,11,FALSE)</f>
        <v>7</v>
      </c>
      <c r="B391" s="70" t="str">
        <f>VLOOKUP(B385,squadre,12,FALSE)</f>
        <v>Lars Baltensperger</v>
      </c>
      <c r="C391" s="69"/>
      <c r="D391" s="81">
        <f>VLOOKUP(E385,squadre,11,FALSE)</f>
        <v>7</v>
      </c>
      <c r="E391" s="70" t="str">
        <f>VLOOKUP(E385,squadre,12,FALSE)</f>
        <v>Bigaglia Enrico</v>
      </c>
      <c r="F391" s="58"/>
      <c r="G391" s="69"/>
      <c r="H391" s="69"/>
      <c r="I391" s="69"/>
      <c r="J391" s="69"/>
      <c r="K391" s="69"/>
      <c r="L391" s="69"/>
    </row>
    <row r="392" spans="1:12" x14ac:dyDescent="0.2">
      <c r="A392" s="81">
        <f>VLOOKUP(B385,squadre,13,FALSE)</f>
        <v>9</v>
      </c>
      <c r="B392" s="70" t="str">
        <f>VLOOKUP(B385,squadre,14,FALSE)</f>
        <v>Josia Kübler</v>
      </c>
      <c r="C392" s="69"/>
      <c r="D392" s="81">
        <f>VLOOKUP(E385,squadre,13,FALSE)</f>
        <v>8</v>
      </c>
      <c r="E392" s="70" t="str">
        <f>VLOOKUP(E385,squadre,14,FALSE)</f>
        <v>Rocco Bon</v>
      </c>
      <c r="F392" s="58"/>
      <c r="G392" s="69"/>
      <c r="H392" s="69"/>
      <c r="I392" s="69"/>
      <c r="J392" s="69"/>
      <c r="K392" s="69"/>
      <c r="L392" s="69"/>
    </row>
    <row r="393" spans="1:12" x14ac:dyDescent="0.2">
      <c r="A393" s="81">
        <f>VLOOKUP(B385,squadre,15,FALSE)</f>
        <v>0</v>
      </c>
      <c r="B393" s="70">
        <f>VLOOKUP(B385,squadre,16,FALSE)</f>
        <v>0</v>
      </c>
      <c r="C393" s="69"/>
      <c r="D393" s="81">
        <f>VLOOKUP(E385,squadre,15,FALSE)</f>
        <v>9</v>
      </c>
      <c r="E393" s="70" t="str">
        <f>VLOOKUP(E385,squadre,16,FALSE)</f>
        <v>Tobia Esopi</v>
      </c>
      <c r="F393" s="58"/>
      <c r="G393" s="69"/>
      <c r="H393" s="69"/>
      <c r="I393" s="69"/>
      <c r="J393" s="69"/>
      <c r="K393" s="69"/>
      <c r="L393" s="69"/>
    </row>
    <row r="394" spans="1:12" x14ac:dyDescent="0.2">
      <c r="A394" s="81">
        <f>VLOOKUP(B385,squadre,17,FALSE)</f>
        <v>0</v>
      </c>
      <c r="B394" s="70">
        <f>VLOOKUP(B385,squadre,18,FALSE)</f>
        <v>0</v>
      </c>
      <c r="C394" s="69"/>
      <c r="D394" s="81">
        <f>VLOOKUP(E385,squadre,17,FALSE)</f>
        <v>13</v>
      </c>
      <c r="E394" s="70" t="str">
        <f>VLOOKUP(E385,squadre,18,FALSE)</f>
        <v>Stefano Rugo</v>
      </c>
      <c r="F394" s="58"/>
      <c r="G394" s="69"/>
      <c r="H394" s="69"/>
      <c r="I394" s="69"/>
      <c r="J394" s="69"/>
      <c r="K394" s="69"/>
      <c r="L394" s="69"/>
    </row>
    <row r="395" spans="1:12" x14ac:dyDescent="0.2">
      <c r="A395" s="81">
        <f>VLOOKUP(B385,squadre,19,FALSE)</f>
        <v>0</v>
      </c>
      <c r="B395" s="70">
        <f>VLOOKUP(B385,squadre,20,FALSE)</f>
        <v>0</v>
      </c>
      <c r="C395" s="69"/>
      <c r="D395" s="81">
        <f>VLOOKUP(E385,squadre,19,FALSE)</f>
        <v>0</v>
      </c>
      <c r="E395" s="70">
        <f>VLOOKUP(E385,squadre,20,FALSE)</f>
        <v>0</v>
      </c>
      <c r="F395" s="58"/>
      <c r="G395" s="69"/>
      <c r="H395" s="69"/>
      <c r="I395" s="69"/>
      <c r="J395" s="69"/>
      <c r="K395" s="69"/>
      <c r="L395" s="69"/>
    </row>
    <row r="396" spans="1:12" x14ac:dyDescent="0.2">
      <c r="A396" s="81">
        <f>VLOOKUP(B385,squadre,21,FALSE)</f>
        <v>0</v>
      </c>
      <c r="B396" s="70">
        <f>VLOOKUP(B385,squadre,22,FALSE)</f>
        <v>0</v>
      </c>
      <c r="C396" s="69"/>
      <c r="D396" s="81">
        <f>VLOOKUP(E385,squadre,21,FALSE)</f>
        <v>0</v>
      </c>
      <c r="E396" s="70">
        <f>VLOOKUP(E385,squadre,22,FALSE)</f>
        <v>0</v>
      </c>
      <c r="F396" s="58"/>
      <c r="G396" s="69"/>
      <c r="H396" s="69"/>
      <c r="I396" s="69"/>
      <c r="J396" s="69"/>
      <c r="K396" s="69"/>
      <c r="L396" s="69"/>
    </row>
    <row r="397" spans="1:12" x14ac:dyDescent="0.2">
      <c r="A397" s="83"/>
      <c r="B397" s="74"/>
      <c r="C397" s="69"/>
      <c r="D397" s="83"/>
      <c r="E397" s="74"/>
      <c r="F397" s="58"/>
      <c r="G397" s="69"/>
      <c r="H397" s="69"/>
      <c r="I397" s="69"/>
      <c r="J397" s="69"/>
      <c r="K397" s="69"/>
      <c r="L397" s="69"/>
    </row>
    <row r="398" spans="1:12" x14ac:dyDescent="0.2">
      <c r="A398" s="55"/>
      <c r="B398" s="55"/>
      <c r="C398" s="55"/>
      <c r="D398" s="55"/>
      <c r="E398" s="55"/>
      <c r="F398" s="71"/>
      <c r="G398" s="69"/>
      <c r="H398" s="69"/>
      <c r="I398" s="69"/>
      <c r="J398" s="69"/>
      <c r="K398" s="69"/>
      <c r="L398" s="69"/>
    </row>
    <row r="399" spans="1:12" x14ac:dyDescent="0.2">
      <c r="A399" s="77" t="s">
        <v>352</v>
      </c>
      <c r="B399" s="78" t="str">
        <f>B385</f>
        <v>Swiss U21 A</v>
      </c>
      <c r="C399" s="84"/>
      <c r="D399" s="84"/>
      <c r="E399" s="78" t="str">
        <f>E385</f>
        <v>CMM TRieste</v>
      </c>
      <c r="F399" s="71"/>
      <c r="G399" s="69"/>
      <c r="H399" s="69"/>
      <c r="I399" s="69"/>
      <c r="J399" s="69"/>
      <c r="K399" s="69"/>
      <c r="L399" s="69"/>
    </row>
    <row r="400" spans="1:12" x14ac:dyDescent="0.2">
      <c r="A400" s="56" t="s">
        <v>353</v>
      </c>
      <c r="B400" s="68"/>
      <c r="C400" s="14"/>
      <c r="D400" s="71"/>
      <c r="E400" s="68"/>
      <c r="F400" s="58"/>
      <c r="G400" s="69"/>
      <c r="H400" s="69"/>
      <c r="I400" s="69"/>
      <c r="J400" s="69"/>
      <c r="K400" s="69"/>
      <c r="L400" s="69"/>
    </row>
    <row r="401" spans="1:12" x14ac:dyDescent="0.2">
      <c r="A401" s="56" t="s">
        <v>354</v>
      </c>
      <c r="B401" s="68"/>
      <c r="C401" s="14"/>
      <c r="D401" s="71"/>
      <c r="E401" s="68"/>
      <c r="F401" s="58"/>
      <c r="G401" s="69"/>
      <c r="H401" s="69"/>
      <c r="I401" s="69"/>
      <c r="J401" s="69"/>
      <c r="K401" s="69"/>
      <c r="L401" s="69"/>
    </row>
    <row r="402" spans="1:12" x14ac:dyDescent="0.2">
      <c r="A402" s="56" t="s">
        <v>355</v>
      </c>
      <c r="B402" s="69"/>
      <c r="C402" s="14"/>
      <c r="D402" s="71"/>
      <c r="E402" s="69"/>
      <c r="F402" s="58"/>
      <c r="G402" s="69"/>
      <c r="H402" s="69"/>
      <c r="I402" s="69"/>
      <c r="J402" s="69"/>
      <c r="K402" s="69"/>
      <c r="L402" s="69"/>
    </row>
    <row r="403" spans="1:12" x14ac:dyDescent="0.2">
      <c r="A403" s="56" t="s">
        <v>356</v>
      </c>
      <c r="B403" s="69"/>
      <c r="C403" s="14"/>
      <c r="D403" s="71"/>
      <c r="E403" s="69"/>
      <c r="F403" s="58"/>
      <c r="G403" s="69"/>
      <c r="H403" s="69"/>
      <c r="I403" s="69"/>
      <c r="J403" s="69"/>
      <c r="K403" s="69"/>
      <c r="L403" s="69"/>
    </row>
    <row r="404" spans="1:12" ht="15.75" x14ac:dyDescent="0.25">
      <c r="A404" s="85" t="s">
        <v>357</v>
      </c>
      <c r="B404" s="86">
        <v>9</v>
      </c>
      <c r="C404" s="87"/>
      <c r="D404" s="88"/>
      <c r="E404" s="86">
        <v>2</v>
      </c>
      <c r="F404" s="58"/>
      <c r="G404" s="69"/>
      <c r="H404" s="69"/>
      <c r="I404" s="69"/>
      <c r="J404" s="69"/>
      <c r="K404" s="69"/>
      <c r="L404" s="69"/>
    </row>
    <row r="405" spans="1:12" x14ac:dyDescent="0.2">
      <c r="A405" s="89"/>
      <c r="B405" s="8"/>
      <c r="E405" s="55"/>
      <c r="F405" s="71"/>
      <c r="G405" s="69"/>
      <c r="H405" s="69"/>
      <c r="I405" s="69"/>
      <c r="J405" s="69"/>
      <c r="K405" s="69"/>
      <c r="L405" s="69"/>
    </row>
    <row r="406" spans="1:12" x14ac:dyDescent="0.2">
      <c r="A406" s="56" t="s">
        <v>358</v>
      </c>
      <c r="B406" s="69"/>
      <c r="C406" s="14"/>
      <c r="F406" s="71"/>
      <c r="G406" s="69"/>
      <c r="H406" s="69"/>
      <c r="I406" s="69"/>
      <c r="J406" s="69"/>
      <c r="K406" s="69"/>
      <c r="L406" s="69"/>
    </row>
    <row r="407" spans="1:12" x14ac:dyDescent="0.2">
      <c r="A407" s="55"/>
      <c r="B407" s="55"/>
      <c r="G407" s="55"/>
      <c r="H407" s="55"/>
      <c r="I407" s="55"/>
      <c r="J407" s="55"/>
      <c r="K407" s="55"/>
      <c r="L407" s="55"/>
    </row>
    <row r="408" spans="1:12" x14ac:dyDescent="0.2">
      <c r="A408" s="28" t="s">
        <v>341</v>
      </c>
      <c r="B408" s="3"/>
      <c r="D408" s="28" t="s">
        <v>342</v>
      </c>
      <c r="E408" s="3"/>
      <c r="G408" s="28" t="s">
        <v>359</v>
      </c>
      <c r="H408" s="3"/>
      <c r="K408" s="28" t="s">
        <v>360</v>
      </c>
      <c r="L408" s="3"/>
    </row>
    <row r="409" spans="1:12" x14ac:dyDescent="0.2">
      <c r="B409" s="55"/>
      <c r="E409" s="55"/>
      <c r="H409" s="55"/>
      <c r="L409" s="55"/>
    </row>
    <row r="410" spans="1:12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45" x14ac:dyDescent="0.6">
      <c r="A411" s="170" t="s">
        <v>331</v>
      </c>
      <c r="B411" s="160"/>
      <c r="C411" s="160"/>
      <c r="D411" s="160"/>
      <c r="E411" s="160"/>
      <c r="F411" s="52" t="s">
        <v>332</v>
      </c>
      <c r="G411" s="53"/>
      <c r="H411" s="53"/>
      <c r="I411" s="53"/>
      <c r="J411" s="53"/>
      <c r="K411" s="169" t="s">
        <v>333</v>
      </c>
      <c r="L411" s="160"/>
    </row>
    <row r="412" spans="1:12" x14ac:dyDescent="0.2">
      <c r="A412" s="8"/>
      <c r="B412" s="8"/>
      <c r="C412" s="55"/>
      <c r="D412" s="8"/>
      <c r="E412" s="8"/>
      <c r="F412" s="55"/>
      <c r="G412" s="8"/>
      <c r="H412" s="8"/>
      <c r="I412" s="8"/>
      <c r="J412" s="8"/>
      <c r="K412" s="8"/>
      <c r="L412" s="8"/>
    </row>
    <row r="413" spans="1:12" ht="25.5" x14ac:dyDescent="0.2">
      <c r="A413" s="56" t="s">
        <v>19</v>
      </c>
      <c r="B413" s="90">
        <f>B372+4</f>
        <v>98</v>
      </c>
      <c r="C413" s="58"/>
      <c r="D413" s="167" t="s">
        <v>334</v>
      </c>
      <c r="E413" s="168"/>
      <c r="F413" s="60">
        <f>B413</f>
        <v>98</v>
      </c>
      <c r="G413" s="61" t="s">
        <v>335</v>
      </c>
      <c r="H413" s="62" t="str">
        <f>B426</f>
        <v>Swiss Nat.Team</v>
      </c>
      <c r="I413" s="167" t="s">
        <v>336</v>
      </c>
      <c r="J413" s="168"/>
      <c r="K413" s="62" t="str">
        <f>E426</f>
        <v>C. EUR</v>
      </c>
      <c r="L413" s="61" t="s">
        <v>65</v>
      </c>
    </row>
    <row r="414" spans="1:12" x14ac:dyDescent="0.2">
      <c r="A414" s="56" t="s">
        <v>337</v>
      </c>
      <c r="B414" s="91">
        <f>VLOOKUP(FLOOR(B413/4,1)*4+1,calendario,2,FALSE)</f>
        <v>0.58333333333333337</v>
      </c>
      <c r="C414" s="58"/>
      <c r="D414" s="162"/>
      <c r="E414" s="163"/>
      <c r="F414" s="58"/>
      <c r="G414" s="68"/>
      <c r="H414" s="69"/>
      <c r="I414" s="69"/>
      <c r="J414" s="68"/>
      <c r="K414" s="68"/>
      <c r="L414" s="69"/>
    </row>
    <row r="415" spans="1:12" x14ac:dyDescent="0.2">
      <c r="A415" s="56" t="s">
        <v>338</v>
      </c>
      <c r="B415" s="70">
        <f>VLOOKUP(B413,calendario,3,FALSE)</f>
        <v>2</v>
      </c>
      <c r="C415" s="58"/>
      <c r="D415" s="150"/>
      <c r="E415" s="164"/>
      <c r="F415" s="58"/>
      <c r="G415" s="68"/>
      <c r="H415" s="68"/>
      <c r="I415" s="68"/>
      <c r="J415" s="69"/>
      <c r="K415" s="69"/>
      <c r="L415" s="69"/>
    </row>
    <row r="416" spans="1:12" x14ac:dyDescent="0.2">
      <c r="A416" s="56" t="s">
        <v>36</v>
      </c>
      <c r="B416" s="70" t="str">
        <f>VLOOKUP(B426,squadre,2,FALSE)</f>
        <v>1st Division</v>
      </c>
      <c r="C416" s="58"/>
      <c r="D416" s="150"/>
      <c r="E416" s="164"/>
      <c r="F416" s="58"/>
      <c r="G416" s="68"/>
      <c r="H416" s="68"/>
      <c r="I416" s="69"/>
      <c r="J416" s="69"/>
      <c r="K416" s="69"/>
      <c r="L416" s="68"/>
    </row>
    <row r="417" spans="1:12" x14ac:dyDescent="0.2">
      <c r="A417" s="56" t="s">
        <v>340</v>
      </c>
      <c r="B417" s="72">
        <v>42834</v>
      </c>
      <c r="C417" s="58"/>
      <c r="D417" s="150"/>
      <c r="E417" s="164"/>
      <c r="F417" s="58"/>
      <c r="G417" s="69"/>
      <c r="H417" s="69"/>
      <c r="I417" s="69"/>
      <c r="J417" s="69"/>
      <c r="K417" s="69"/>
      <c r="L417" s="69"/>
    </row>
    <row r="418" spans="1:12" x14ac:dyDescent="0.2">
      <c r="A418" s="73"/>
      <c r="B418" s="74"/>
      <c r="C418" s="58"/>
      <c r="D418" s="150"/>
      <c r="E418" s="164"/>
      <c r="F418" s="58"/>
      <c r="G418" s="68"/>
      <c r="H418" s="69"/>
      <c r="I418" s="69"/>
      <c r="J418" s="69"/>
      <c r="K418" s="68"/>
      <c r="L418" s="68"/>
    </row>
    <row r="419" spans="1:12" x14ac:dyDescent="0.2">
      <c r="A419" s="56" t="s">
        <v>341</v>
      </c>
      <c r="B419" s="75" t="str">
        <f>VLOOKUP(B413,calendario,9,FALSE)</f>
        <v>ArenzanoX</v>
      </c>
      <c r="C419" s="58"/>
      <c r="D419" s="150"/>
      <c r="E419" s="164"/>
      <c r="F419" s="58"/>
      <c r="G419" s="68"/>
      <c r="H419" s="69"/>
      <c r="I419" s="69"/>
      <c r="J419" s="68"/>
      <c r="K419" s="68"/>
      <c r="L419" s="69"/>
    </row>
    <row r="420" spans="1:12" x14ac:dyDescent="0.2">
      <c r="A420" s="56" t="s">
        <v>342</v>
      </c>
      <c r="B420" s="105"/>
      <c r="C420" s="58"/>
      <c r="D420" s="150"/>
      <c r="E420" s="164"/>
      <c r="F420" s="58"/>
      <c r="G420" s="68"/>
      <c r="H420" s="68"/>
      <c r="I420" s="68"/>
      <c r="J420" s="69"/>
      <c r="K420" s="69"/>
      <c r="L420" s="69"/>
    </row>
    <row r="421" spans="1:12" x14ac:dyDescent="0.2">
      <c r="A421" s="73"/>
      <c r="B421" s="74"/>
      <c r="C421" s="58"/>
      <c r="D421" s="150"/>
      <c r="E421" s="164"/>
      <c r="F421" s="58"/>
      <c r="G421" s="68"/>
      <c r="H421" s="68"/>
      <c r="I421" s="68"/>
      <c r="J421" s="69"/>
      <c r="K421" s="69"/>
      <c r="L421" s="69"/>
    </row>
    <row r="422" spans="1:12" x14ac:dyDescent="0.2">
      <c r="A422" s="56" t="s">
        <v>343</v>
      </c>
      <c r="B422" s="105"/>
      <c r="C422" s="58"/>
      <c r="D422" s="150"/>
      <c r="E422" s="164"/>
      <c r="F422" s="58"/>
      <c r="G422" s="68"/>
      <c r="H422" s="69"/>
      <c r="I422" s="69"/>
      <c r="J422" s="68"/>
      <c r="K422" s="68"/>
      <c r="L422" s="69"/>
    </row>
    <row r="423" spans="1:12" x14ac:dyDescent="0.2">
      <c r="A423" s="56" t="s">
        <v>344</v>
      </c>
      <c r="B423" s="105"/>
      <c r="C423" s="58"/>
      <c r="D423" s="150"/>
      <c r="E423" s="164"/>
      <c r="F423" s="58"/>
      <c r="G423" s="69"/>
      <c r="H423" s="69"/>
      <c r="I423" s="69"/>
      <c r="J423" s="69"/>
      <c r="K423" s="69"/>
      <c r="L423" s="69"/>
    </row>
    <row r="424" spans="1:12" x14ac:dyDescent="0.2">
      <c r="A424" s="56" t="s">
        <v>345</v>
      </c>
      <c r="B424" s="105"/>
      <c r="C424" s="58"/>
      <c r="D424" s="165"/>
      <c r="E424" s="166"/>
      <c r="F424" s="58"/>
      <c r="G424" s="69"/>
      <c r="H424" s="69"/>
      <c r="I424" s="69"/>
      <c r="J424" s="69"/>
      <c r="K424" s="69"/>
      <c r="L424" s="69"/>
    </row>
    <row r="425" spans="1:12" x14ac:dyDescent="0.2">
      <c r="A425" s="55"/>
      <c r="B425" s="55"/>
      <c r="D425" s="55"/>
      <c r="E425" s="55"/>
      <c r="F425" s="71"/>
      <c r="G425" s="69"/>
      <c r="H425" s="69"/>
      <c r="I425" s="69"/>
      <c r="J425" s="69"/>
      <c r="K425" s="69"/>
      <c r="L425" s="69"/>
    </row>
    <row r="426" spans="1:12" x14ac:dyDescent="0.2">
      <c r="A426" s="77" t="s">
        <v>346</v>
      </c>
      <c r="B426" s="78" t="str">
        <f>VLOOKUP(B413,calendario,5,FALSE)</f>
        <v>Swiss Nat.Team</v>
      </c>
      <c r="C426" s="79"/>
      <c r="D426" s="77" t="s">
        <v>347</v>
      </c>
      <c r="E426" s="78" t="str">
        <f>VLOOKUP(B413,calendario,6,FALSE)</f>
        <v>C. EUR</v>
      </c>
      <c r="F426" s="6"/>
      <c r="G426" s="69"/>
      <c r="H426" s="69"/>
      <c r="I426" s="69"/>
      <c r="J426" s="69"/>
      <c r="K426" s="69"/>
      <c r="L426" s="69"/>
    </row>
    <row r="427" spans="1:12" x14ac:dyDescent="0.2">
      <c r="A427" s="56" t="s">
        <v>348</v>
      </c>
      <c r="B427" s="56" t="s">
        <v>349</v>
      </c>
      <c r="C427" s="73"/>
      <c r="D427" s="56" t="s">
        <v>348</v>
      </c>
      <c r="E427" s="56" t="s">
        <v>349</v>
      </c>
      <c r="F427" s="80"/>
      <c r="G427" s="69"/>
      <c r="H427" s="69"/>
      <c r="I427" s="69"/>
      <c r="J427" s="69"/>
      <c r="K427" s="69"/>
      <c r="L427" s="69"/>
    </row>
    <row r="428" spans="1:12" x14ac:dyDescent="0.2">
      <c r="A428" s="81">
        <f>VLOOKUP(B426,squadre,3,FALSE)</f>
        <v>2</v>
      </c>
      <c r="B428" s="70" t="str">
        <f>VLOOKUP(B426,squadre,4,FALSE)</f>
        <v xml:space="preserve">Andreas Bartelt </v>
      </c>
      <c r="C428" s="69"/>
      <c r="D428" s="81">
        <f>VLOOKUP(E426,squadre,3,FALSE)</f>
        <v>1</v>
      </c>
      <c r="E428" s="70" t="str">
        <f>VLOOKUP(E426,squadre,4,FALSE)</f>
        <v>Filippo Marchesi</v>
      </c>
      <c r="F428" s="58"/>
      <c r="G428" s="69"/>
      <c r="H428" s="69"/>
      <c r="I428" s="69"/>
      <c r="J428" s="69"/>
      <c r="K428" s="69"/>
      <c r="L428" s="69"/>
    </row>
    <row r="429" spans="1:12" x14ac:dyDescent="0.2">
      <c r="A429" s="81">
        <f>VLOOKUP(B426,squadre,5,FALSE)</f>
        <v>3</v>
      </c>
      <c r="B429" s="70" t="str">
        <f>VLOOKUP(B426,squadre,6,FALSE)</f>
        <v xml:space="preserve">Jonas Woitkowiak </v>
      </c>
      <c r="C429" s="69"/>
      <c r="D429" s="81">
        <f>VLOOKUP(E426,squadre,5,FALSE)</f>
        <v>2</v>
      </c>
      <c r="E429" s="70" t="str">
        <f>VLOOKUP(E426,squadre,6,FALSE)</f>
        <v>Enrico Siani</v>
      </c>
      <c r="F429" s="58"/>
      <c r="G429" s="69"/>
      <c r="H429" s="69"/>
      <c r="I429" s="69"/>
      <c r="J429" s="69"/>
      <c r="K429" s="69"/>
      <c r="L429" s="69"/>
    </row>
    <row r="430" spans="1:12" x14ac:dyDescent="0.2">
      <c r="A430" s="81">
        <f>VLOOKUP(B426,squadre,7,FALSE)</f>
        <v>5</v>
      </c>
      <c r="B430" s="70" t="str">
        <f>VLOOKUP(B426,squadre,8,FALSE)</f>
        <v xml:space="preserve">Nico Küenzi </v>
      </c>
      <c r="C430" s="69"/>
      <c r="D430" s="81">
        <f>VLOOKUP(E426,squadre,7,FALSE)</f>
        <v>5</v>
      </c>
      <c r="E430" s="70" t="str">
        <f>VLOOKUP(E426,squadre,8,FALSE)</f>
        <v>Giacomo Maffia</v>
      </c>
      <c r="F430" s="58"/>
      <c r="G430" s="69"/>
      <c r="H430" s="69"/>
      <c r="I430" s="69"/>
      <c r="J430" s="69"/>
      <c r="K430" s="69"/>
      <c r="L430" s="69"/>
    </row>
    <row r="431" spans="1:12" x14ac:dyDescent="0.2">
      <c r="A431" s="81">
        <f>VLOOKUP(B426,squadre,9,FALSE)</f>
        <v>6</v>
      </c>
      <c r="B431" s="70" t="str">
        <f>VLOOKUP(B426,squadre,10,FALSE)</f>
        <v xml:space="preserve">Stephan Bartelt </v>
      </c>
      <c r="C431" s="69"/>
      <c r="D431" s="81">
        <f>VLOOKUP(E426,squadre,9,FALSE)</f>
        <v>6</v>
      </c>
      <c r="E431" s="70" t="str">
        <f>VLOOKUP(E426,squadre,10,FALSE)</f>
        <v>Luca Cinelli</v>
      </c>
      <c r="F431" s="58"/>
      <c r="G431" s="69"/>
      <c r="H431" s="69"/>
      <c r="I431" s="69"/>
      <c r="J431" s="69"/>
      <c r="K431" s="69"/>
      <c r="L431" s="69"/>
    </row>
    <row r="432" spans="1:12" x14ac:dyDescent="0.2">
      <c r="A432" s="81">
        <f>VLOOKUP(B426,squadre,11,FALSE)</f>
        <v>7</v>
      </c>
      <c r="B432" s="70" t="str">
        <f>VLOOKUP(B426,squadre,12,FALSE)</f>
        <v>Sandro Nüssler</v>
      </c>
      <c r="C432" s="69"/>
      <c r="D432" s="81">
        <f>VLOOKUP(E426,squadre,11,FALSE)</f>
        <v>8</v>
      </c>
      <c r="E432" s="70" t="str">
        <f>VLOOKUP(E426,squadre,12,FALSE)</f>
        <v>Paolo Zifferero</v>
      </c>
      <c r="F432" s="58"/>
      <c r="G432" s="69"/>
      <c r="H432" s="69"/>
      <c r="I432" s="69"/>
      <c r="J432" s="69"/>
      <c r="K432" s="69"/>
      <c r="L432" s="69"/>
    </row>
    <row r="433" spans="1:12" x14ac:dyDescent="0.2">
      <c r="A433" s="81">
        <f>VLOOKUP(B426,squadre,13,FALSE)</f>
        <v>8</v>
      </c>
      <c r="B433" s="70" t="str">
        <f>VLOOKUP(B426,squadre,14,FALSE)</f>
        <v>Colin Weber</v>
      </c>
      <c r="C433" s="69"/>
      <c r="D433" s="81">
        <f>VLOOKUP(E426,squadre,13,FALSE)</f>
        <v>7</v>
      </c>
      <c r="E433" s="70" t="str">
        <f>VLOOKUP(E426,squadre,14,FALSE)</f>
        <v>Gianmarco Palladino</v>
      </c>
      <c r="F433" s="58"/>
      <c r="G433" s="69"/>
      <c r="H433" s="69"/>
      <c r="I433" s="69"/>
      <c r="J433" s="69"/>
      <c r="K433" s="69"/>
      <c r="L433" s="69"/>
    </row>
    <row r="434" spans="1:12" x14ac:dyDescent="0.2">
      <c r="A434" s="81">
        <f>VLOOKUP(B426,squadre,15,FALSE)</f>
        <v>9</v>
      </c>
      <c r="B434" s="70" t="str">
        <f>VLOOKUP(B426,squadre,16,FALSE)</f>
        <v xml:space="preserve">Pascal Fuhrimann </v>
      </c>
      <c r="C434" s="69"/>
      <c r="D434" s="81">
        <f>VLOOKUP(E426,squadre,15,FALSE)</f>
        <v>9</v>
      </c>
      <c r="E434" s="70" t="str">
        <f>VLOOKUP(E426,squadre,16,FALSE)</f>
        <v>Daniele Maffia</v>
      </c>
      <c r="F434" s="58"/>
      <c r="G434" s="69"/>
      <c r="H434" s="69"/>
      <c r="I434" s="69"/>
      <c r="J434" s="69"/>
      <c r="K434" s="69"/>
      <c r="L434" s="69"/>
    </row>
    <row r="435" spans="1:12" x14ac:dyDescent="0.2">
      <c r="A435" s="81">
        <f>VLOOKUP(B426,squadre,17,FALSE)</f>
        <v>10</v>
      </c>
      <c r="B435" s="70" t="str">
        <f>VLOOKUP(B426,squadre,18,FALSE)</f>
        <v>Simon Morger</v>
      </c>
      <c r="C435" s="69"/>
      <c r="D435" s="81">
        <f>VLOOKUP(E426,squadre,17,FALSE)</f>
        <v>11</v>
      </c>
      <c r="E435" s="70" t="str">
        <f>VLOOKUP(E426,squadre,18,FALSE)</f>
        <v>Gianmaria Lombardo</v>
      </c>
      <c r="F435" s="58"/>
      <c r="G435" s="69"/>
      <c r="H435" s="69"/>
      <c r="I435" s="69"/>
      <c r="J435" s="69"/>
      <c r="K435" s="69"/>
      <c r="L435" s="69"/>
    </row>
    <row r="436" spans="1:12" x14ac:dyDescent="0.2">
      <c r="A436" s="81">
        <f>VLOOKUP(B426,squadre,19,FALSE)</f>
        <v>0</v>
      </c>
      <c r="B436" s="70">
        <f>VLOOKUP(B426,squadre,20,FALSE)</f>
        <v>0</v>
      </c>
      <c r="C436" s="69"/>
      <c r="D436" s="81">
        <f>VLOOKUP(E426,squadre,19,FALSE)</f>
        <v>0</v>
      </c>
      <c r="E436" s="70">
        <f>VLOOKUP(E426,squadre,20,FALSE)</f>
        <v>0</v>
      </c>
      <c r="F436" s="58"/>
      <c r="G436" s="69"/>
      <c r="H436" s="69"/>
      <c r="I436" s="69"/>
      <c r="J436" s="69"/>
      <c r="K436" s="69"/>
      <c r="L436" s="69"/>
    </row>
    <row r="437" spans="1:12" x14ac:dyDescent="0.2">
      <c r="A437" s="81">
        <f>VLOOKUP(B426,squadre,21,FALSE)</f>
        <v>0</v>
      </c>
      <c r="B437" s="70">
        <f>VLOOKUP(B426,squadre,22,FALSE)</f>
        <v>0</v>
      </c>
      <c r="C437" s="69"/>
      <c r="D437" s="81">
        <f>VLOOKUP(E426,squadre,21,FALSE)</f>
        <v>0</v>
      </c>
      <c r="E437" s="70">
        <f>VLOOKUP(E426,squadre,22,FALSE)</f>
        <v>0</v>
      </c>
      <c r="F437" s="58"/>
      <c r="G437" s="69"/>
      <c r="H437" s="69"/>
      <c r="I437" s="69"/>
      <c r="J437" s="69"/>
      <c r="K437" s="69"/>
      <c r="L437" s="69"/>
    </row>
    <row r="438" spans="1:12" x14ac:dyDescent="0.2">
      <c r="A438" s="83"/>
      <c r="B438" s="74"/>
      <c r="C438" s="69"/>
      <c r="D438" s="83"/>
      <c r="E438" s="74"/>
      <c r="F438" s="58"/>
      <c r="G438" s="69"/>
      <c r="H438" s="69"/>
      <c r="I438" s="69"/>
      <c r="J438" s="69"/>
      <c r="K438" s="69"/>
      <c r="L438" s="69"/>
    </row>
    <row r="439" spans="1:12" x14ac:dyDescent="0.2">
      <c r="A439" s="55"/>
      <c r="B439" s="55"/>
      <c r="C439" s="55"/>
      <c r="D439" s="55"/>
      <c r="E439" s="55"/>
      <c r="F439" s="71"/>
      <c r="G439" s="69"/>
      <c r="H439" s="69"/>
      <c r="I439" s="69"/>
      <c r="J439" s="69"/>
      <c r="K439" s="69"/>
      <c r="L439" s="69"/>
    </row>
    <row r="440" spans="1:12" x14ac:dyDescent="0.2">
      <c r="A440" s="77" t="s">
        <v>352</v>
      </c>
      <c r="B440" s="78" t="str">
        <f>B426</f>
        <v>Swiss Nat.Team</v>
      </c>
      <c r="C440" s="84"/>
      <c r="D440" s="84"/>
      <c r="E440" s="78" t="str">
        <f>E426</f>
        <v>C. EUR</v>
      </c>
      <c r="F440" s="71"/>
      <c r="G440" s="69"/>
      <c r="H440" s="69"/>
      <c r="I440" s="69"/>
      <c r="J440" s="69"/>
      <c r="K440" s="69"/>
      <c r="L440" s="69"/>
    </row>
    <row r="441" spans="1:12" x14ac:dyDescent="0.2">
      <c r="A441" s="56" t="s">
        <v>353</v>
      </c>
      <c r="B441" s="68"/>
      <c r="C441" s="14"/>
      <c r="D441" s="71"/>
      <c r="E441" s="68"/>
      <c r="F441" s="58"/>
      <c r="G441" s="69"/>
      <c r="H441" s="69"/>
      <c r="I441" s="69"/>
      <c r="J441" s="69"/>
      <c r="K441" s="69"/>
      <c r="L441" s="69"/>
    </row>
    <row r="442" spans="1:12" x14ac:dyDescent="0.2">
      <c r="A442" s="56" t="s">
        <v>354</v>
      </c>
      <c r="B442" s="68"/>
      <c r="C442" s="14"/>
      <c r="D442" s="71"/>
      <c r="E442" s="68"/>
      <c r="F442" s="58"/>
      <c r="G442" s="69"/>
      <c r="H442" s="69"/>
      <c r="I442" s="69"/>
      <c r="J442" s="69"/>
      <c r="K442" s="69"/>
      <c r="L442" s="69"/>
    </row>
    <row r="443" spans="1:12" x14ac:dyDescent="0.2">
      <c r="A443" s="56" t="s">
        <v>355</v>
      </c>
      <c r="B443" s="69"/>
      <c r="C443" s="14"/>
      <c r="D443" s="71"/>
      <c r="E443" s="69"/>
      <c r="F443" s="58"/>
      <c r="G443" s="69"/>
      <c r="H443" s="69"/>
      <c r="I443" s="69"/>
      <c r="J443" s="69"/>
      <c r="K443" s="69"/>
      <c r="L443" s="69"/>
    </row>
    <row r="444" spans="1:12" x14ac:dyDescent="0.2">
      <c r="A444" s="56" t="s">
        <v>356</v>
      </c>
      <c r="B444" s="69"/>
      <c r="C444" s="14"/>
      <c r="D444" s="71"/>
      <c r="E444" s="69"/>
      <c r="F444" s="58"/>
      <c r="G444" s="69"/>
      <c r="H444" s="69"/>
      <c r="I444" s="69"/>
      <c r="J444" s="69"/>
      <c r="K444" s="69"/>
      <c r="L444" s="69"/>
    </row>
    <row r="445" spans="1:12" ht="15.75" x14ac:dyDescent="0.25">
      <c r="A445" s="85" t="s">
        <v>357</v>
      </c>
      <c r="B445" s="86">
        <v>2</v>
      </c>
      <c r="C445" s="87"/>
      <c r="D445" s="88"/>
      <c r="E445" s="86">
        <v>1</v>
      </c>
      <c r="F445" s="58"/>
      <c r="G445" s="69"/>
      <c r="H445" s="69"/>
      <c r="I445" s="69"/>
      <c r="J445" s="69"/>
      <c r="K445" s="69"/>
      <c r="L445" s="69"/>
    </row>
    <row r="446" spans="1:12" x14ac:dyDescent="0.2">
      <c r="A446" s="89"/>
      <c r="B446" s="8"/>
      <c r="E446" s="55"/>
      <c r="F446" s="71"/>
      <c r="G446" s="69"/>
      <c r="H446" s="69"/>
      <c r="I446" s="69"/>
      <c r="J446" s="69"/>
      <c r="K446" s="69"/>
      <c r="L446" s="69"/>
    </row>
    <row r="447" spans="1:12" x14ac:dyDescent="0.2">
      <c r="A447" s="56" t="s">
        <v>358</v>
      </c>
      <c r="B447" s="69"/>
      <c r="C447" s="14"/>
      <c r="F447" s="71"/>
      <c r="G447" s="69"/>
      <c r="H447" s="69"/>
      <c r="I447" s="69"/>
      <c r="J447" s="69"/>
      <c r="K447" s="69"/>
      <c r="L447" s="69"/>
    </row>
    <row r="448" spans="1:12" x14ac:dyDescent="0.2">
      <c r="A448" s="55"/>
      <c r="B448" s="55"/>
      <c r="G448" s="55"/>
      <c r="H448" s="55"/>
      <c r="I448" s="55"/>
      <c r="J448" s="55"/>
      <c r="K448" s="55"/>
      <c r="L448" s="55"/>
    </row>
    <row r="449" spans="1:12" x14ac:dyDescent="0.2">
      <c r="A449" s="28" t="s">
        <v>341</v>
      </c>
      <c r="B449" s="3"/>
      <c r="D449" s="28" t="s">
        <v>342</v>
      </c>
      <c r="E449" s="3"/>
      <c r="G449" s="28" t="s">
        <v>359</v>
      </c>
      <c r="H449" s="3"/>
      <c r="K449" s="28" t="s">
        <v>360</v>
      </c>
      <c r="L449" s="3"/>
    </row>
    <row r="450" spans="1:12" x14ac:dyDescent="0.2">
      <c r="B450" s="55"/>
      <c r="E450" s="55"/>
      <c r="H450" s="55"/>
      <c r="L450" s="55"/>
    </row>
    <row r="451" spans="1:12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ht="45" x14ac:dyDescent="0.6">
      <c r="A452" s="170" t="s">
        <v>331</v>
      </c>
      <c r="B452" s="160"/>
      <c r="C452" s="160"/>
      <c r="D452" s="160"/>
      <c r="E452" s="160"/>
      <c r="F452" s="52" t="s">
        <v>332</v>
      </c>
      <c r="G452" s="53"/>
      <c r="H452" s="53"/>
      <c r="I452" s="53"/>
      <c r="J452" s="53"/>
      <c r="K452" s="169" t="s">
        <v>333</v>
      </c>
      <c r="L452" s="160"/>
    </row>
    <row r="453" spans="1:12" x14ac:dyDescent="0.2">
      <c r="A453" s="8"/>
      <c r="B453" s="8"/>
      <c r="C453" s="55"/>
      <c r="D453" s="8"/>
      <c r="E453" s="8"/>
      <c r="F453" s="55"/>
      <c r="G453" s="8"/>
      <c r="H453" s="8"/>
      <c r="I453" s="8"/>
      <c r="J453" s="8"/>
      <c r="K453" s="8"/>
      <c r="L453" s="8"/>
    </row>
    <row r="454" spans="1:12" x14ac:dyDescent="0.2">
      <c r="A454" s="56" t="s">
        <v>19</v>
      </c>
      <c r="B454" s="90">
        <f>B413+4</f>
        <v>102</v>
      </c>
      <c r="C454" s="58"/>
      <c r="D454" s="167" t="s">
        <v>334</v>
      </c>
      <c r="E454" s="168"/>
      <c r="F454" s="60">
        <f>B454</f>
        <v>102</v>
      </c>
      <c r="G454" s="61" t="s">
        <v>335</v>
      </c>
      <c r="H454" s="62" t="str">
        <f>B467</f>
        <v>K.C. Arenzano</v>
      </c>
      <c r="I454" s="167" t="s">
        <v>336</v>
      </c>
      <c r="J454" s="168"/>
      <c r="K454" s="62" t="str">
        <f>E467</f>
        <v>C.Rovigo</v>
      </c>
      <c r="L454" s="61" t="s">
        <v>65</v>
      </c>
    </row>
    <row r="455" spans="1:12" x14ac:dyDescent="0.2">
      <c r="A455" s="56" t="s">
        <v>337</v>
      </c>
      <c r="B455" s="91">
        <f>VLOOKUP(FLOOR(B454/4,1)*4+1,calendario,2,FALSE)</f>
        <v>0.60416666666666674</v>
      </c>
      <c r="C455" s="58"/>
      <c r="D455" s="162"/>
      <c r="E455" s="163"/>
      <c r="F455" s="58"/>
      <c r="G455" s="68"/>
      <c r="H455" s="69"/>
      <c r="I455" s="69"/>
      <c r="J455" s="68"/>
      <c r="K455" s="68"/>
      <c r="L455" s="69"/>
    </row>
    <row r="456" spans="1:12" x14ac:dyDescent="0.2">
      <c r="A456" s="56" t="s">
        <v>338</v>
      </c>
      <c r="B456" s="70">
        <f>VLOOKUP(B454,calendario,3,FALSE)</f>
        <v>2</v>
      </c>
      <c r="C456" s="58"/>
      <c r="D456" s="150"/>
      <c r="E456" s="164"/>
      <c r="F456" s="58"/>
      <c r="G456" s="68"/>
      <c r="H456" s="68"/>
      <c r="I456" s="68"/>
      <c r="J456" s="69"/>
      <c r="K456" s="69"/>
      <c r="L456" s="69"/>
    </row>
    <row r="457" spans="1:12" x14ac:dyDescent="0.2">
      <c r="A457" s="56" t="s">
        <v>36</v>
      </c>
      <c r="B457" s="70" t="str">
        <f>VLOOKUP(B467,squadre,2,FALSE)</f>
        <v>2nd Division</v>
      </c>
      <c r="C457" s="58"/>
      <c r="D457" s="150"/>
      <c r="E457" s="164"/>
      <c r="F457" s="58"/>
      <c r="G457" s="68"/>
      <c r="H457" s="68"/>
      <c r="I457" s="69"/>
      <c r="J457" s="69"/>
      <c r="K457" s="69"/>
      <c r="L457" s="68"/>
    </row>
    <row r="458" spans="1:12" x14ac:dyDescent="0.2">
      <c r="A458" s="56" t="s">
        <v>340</v>
      </c>
      <c r="B458" s="72">
        <v>42834</v>
      </c>
      <c r="C458" s="58"/>
      <c r="D458" s="150"/>
      <c r="E458" s="164"/>
      <c r="F458" s="58"/>
      <c r="G458" s="69"/>
      <c r="H458" s="69"/>
      <c r="I458" s="69"/>
      <c r="J458" s="69"/>
      <c r="K458" s="69"/>
      <c r="L458" s="69"/>
    </row>
    <row r="459" spans="1:12" x14ac:dyDescent="0.2">
      <c r="A459" s="73"/>
      <c r="B459" s="74"/>
      <c r="C459" s="58"/>
      <c r="D459" s="150"/>
      <c r="E459" s="164"/>
      <c r="F459" s="58"/>
      <c r="G459" s="68"/>
      <c r="H459" s="69"/>
      <c r="I459" s="69"/>
      <c r="J459" s="69"/>
      <c r="K459" s="68"/>
      <c r="L459" s="68"/>
    </row>
    <row r="460" spans="1:12" x14ac:dyDescent="0.2">
      <c r="A460" s="56" t="s">
        <v>341</v>
      </c>
      <c r="B460" s="75" t="str">
        <f>VLOOKUP(B454,calendario,9,FALSE)</f>
        <v>C.C.Firenze A</v>
      </c>
      <c r="C460" s="58"/>
      <c r="D460" s="150"/>
      <c r="E460" s="164"/>
      <c r="F460" s="58"/>
      <c r="G460" s="68"/>
      <c r="H460" s="69"/>
      <c r="I460" s="69"/>
      <c r="J460" s="68"/>
      <c r="K460" s="68"/>
      <c r="L460" s="69"/>
    </row>
    <row r="461" spans="1:12" x14ac:dyDescent="0.2">
      <c r="A461" s="56" t="s">
        <v>342</v>
      </c>
      <c r="B461" s="105"/>
      <c r="C461" s="58"/>
      <c r="D461" s="150"/>
      <c r="E461" s="164"/>
      <c r="F461" s="58"/>
      <c r="G461" s="68"/>
      <c r="H461" s="68"/>
      <c r="I461" s="68"/>
      <c r="J461" s="69"/>
      <c r="K461" s="69"/>
      <c r="L461" s="69"/>
    </row>
    <row r="462" spans="1:12" x14ac:dyDescent="0.2">
      <c r="A462" s="73"/>
      <c r="B462" s="74"/>
      <c r="C462" s="58"/>
      <c r="D462" s="150"/>
      <c r="E462" s="164"/>
      <c r="F462" s="58"/>
      <c r="G462" s="68"/>
      <c r="H462" s="68"/>
      <c r="I462" s="68"/>
      <c r="J462" s="69"/>
      <c r="K462" s="69"/>
      <c r="L462" s="69"/>
    </row>
    <row r="463" spans="1:12" x14ac:dyDescent="0.2">
      <c r="A463" s="56" t="s">
        <v>343</v>
      </c>
      <c r="B463" s="105"/>
      <c r="C463" s="58"/>
      <c r="D463" s="150"/>
      <c r="E463" s="164"/>
      <c r="F463" s="58"/>
      <c r="G463" s="68"/>
      <c r="H463" s="69"/>
      <c r="I463" s="69"/>
      <c r="J463" s="68"/>
      <c r="K463" s="68"/>
      <c r="L463" s="69"/>
    </row>
    <row r="464" spans="1:12" x14ac:dyDescent="0.2">
      <c r="A464" s="56" t="s">
        <v>344</v>
      </c>
      <c r="B464" s="105"/>
      <c r="C464" s="58"/>
      <c r="D464" s="150"/>
      <c r="E464" s="164"/>
      <c r="F464" s="58"/>
      <c r="G464" s="69"/>
      <c r="H464" s="69"/>
      <c r="I464" s="69"/>
      <c r="J464" s="69"/>
      <c r="K464" s="69"/>
      <c r="L464" s="69"/>
    </row>
    <row r="465" spans="1:12" x14ac:dyDescent="0.2">
      <c r="A465" s="56" t="s">
        <v>345</v>
      </c>
      <c r="B465" s="105"/>
      <c r="C465" s="58"/>
      <c r="D465" s="165"/>
      <c r="E465" s="166"/>
      <c r="F465" s="58"/>
      <c r="G465" s="69"/>
      <c r="H465" s="69"/>
      <c r="I465" s="69"/>
      <c r="J465" s="69"/>
      <c r="K465" s="69"/>
      <c r="L465" s="69"/>
    </row>
    <row r="466" spans="1:12" x14ac:dyDescent="0.2">
      <c r="A466" s="55"/>
      <c r="B466" s="55"/>
      <c r="D466" s="55"/>
      <c r="E466" s="55"/>
      <c r="F466" s="71"/>
      <c r="G466" s="69"/>
      <c r="H466" s="69"/>
      <c r="I466" s="69"/>
      <c r="J466" s="69"/>
      <c r="K466" s="69"/>
      <c r="L466" s="69"/>
    </row>
    <row r="467" spans="1:12" x14ac:dyDescent="0.2">
      <c r="A467" s="77" t="s">
        <v>346</v>
      </c>
      <c r="B467" s="78" t="str">
        <f>VLOOKUP(B454,calendario,5,FALSE)</f>
        <v>K.C. Arenzano</v>
      </c>
      <c r="C467" s="79"/>
      <c r="D467" s="77" t="s">
        <v>347</v>
      </c>
      <c r="E467" s="78" t="str">
        <f>VLOOKUP(B454,calendario,6,FALSE)</f>
        <v>C.Rovigo</v>
      </c>
      <c r="F467" s="6"/>
      <c r="G467" s="69"/>
      <c r="H467" s="69"/>
      <c r="I467" s="69"/>
      <c r="J467" s="69"/>
      <c r="K467" s="69"/>
      <c r="L467" s="69"/>
    </row>
    <row r="468" spans="1:12" x14ac:dyDescent="0.2">
      <c r="A468" s="56" t="s">
        <v>348</v>
      </c>
      <c r="B468" s="56" t="s">
        <v>349</v>
      </c>
      <c r="C468" s="73"/>
      <c r="D468" s="56" t="s">
        <v>348</v>
      </c>
      <c r="E468" s="56" t="s">
        <v>349</v>
      </c>
      <c r="F468" s="80"/>
      <c r="G468" s="69"/>
      <c r="H468" s="69"/>
      <c r="I468" s="69"/>
      <c r="J468" s="69"/>
      <c r="K468" s="69"/>
      <c r="L468" s="69"/>
    </row>
    <row r="469" spans="1:12" x14ac:dyDescent="0.2">
      <c r="A469" s="81">
        <f>VLOOKUP(B467,squadre,3,FALSE)</f>
        <v>1</v>
      </c>
      <c r="B469" s="70" t="str">
        <f>VLOOKUP(B467,squadre,4,FALSE)</f>
        <v>Damonte Stefano</v>
      </c>
      <c r="C469" s="69"/>
      <c r="D469" s="81">
        <f>VLOOKUP(E467,squadre,3,FALSE)</f>
        <v>1</v>
      </c>
      <c r="E469" s="70" t="str">
        <f>VLOOKUP(E467,squadre,4,FALSE)</f>
        <v>Nocolò Caredda</v>
      </c>
      <c r="F469" s="58"/>
      <c r="G469" s="69"/>
      <c r="H469" s="69"/>
      <c r="I469" s="69"/>
      <c r="J469" s="69"/>
      <c r="K469" s="69"/>
      <c r="L469" s="69"/>
    </row>
    <row r="470" spans="1:12" x14ac:dyDescent="0.2">
      <c r="A470" s="81">
        <f>VLOOKUP(B467,squadre,5,FALSE)</f>
        <v>4</v>
      </c>
      <c r="B470" s="70" t="str">
        <f>VLOOKUP(B467,squadre,6,FALSE)</f>
        <v>Bertola</v>
      </c>
      <c r="C470" s="69"/>
      <c r="D470" s="81">
        <f>VLOOKUP(E467,squadre,5,FALSE)</f>
        <v>7</v>
      </c>
      <c r="E470" s="70" t="str">
        <f>VLOOKUP(E467,squadre,6,FALSE)</f>
        <v>Tomasatti Federico</v>
      </c>
      <c r="F470" s="58"/>
      <c r="G470" s="69"/>
      <c r="H470" s="69"/>
      <c r="I470" s="69"/>
      <c r="J470" s="69"/>
      <c r="K470" s="69"/>
      <c r="L470" s="69"/>
    </row>
    <row r="471" spans="1:12" x14ac:dyDescent="0.2">
      <c r="A471" s="81">
        <f>VLOOKUP(B467,squadre,7,FALSE)</f>
        <v>8</v>
      </c>
      <c r="B471" s="70" t="str">
        <f>VLOOKUP(B467,squadre,8,FALSE)</f>
        <v>Merello</v>
      </c>
      <c r="C471" s="69"/>
      <c r="D471" s="81">
        <f>VLOOKUP(E467,squadre,7,FALSE)</f>
        <v>8</v>
      </c>
      <c r="E471" s="70" t="str">
        <f>VLOOKUP(E467,squadre,8,FALSE)</f>
        <v>Edoardo Marangoni</v>
      </c>
      <c r="F471" s="58"/>
      <c r="G471" s="69"/>
      <c r="H471" s="69"/>
      <c r="I471" s="69"/>
      <c r="J471" s="69"/>
      <c r="K471" s="69"/>
      <c r="L471" s="69"/>
    </row>
    <row r="472" spans="1:12" x14ac:dyDescent="0.2">
      <c r="A472" s="81">
        <f>VLOOKUP(B467,squadre,9,FALSE)</f>
        <v>9</v>
      </c>
      <c r="B472" s="70" t="str">
        <f>VLOOKUP(B467,squadre,10,FALSE)</f>
        <v>Lugaresi</v>
      </c>
      <c r="C472" s="69"/>
      <c r="D472" s="81">
        <f>VLOOKUP(E467,squadre,9,FALSE)</f>
        <v>13</v>
      </c>
      <c r="E472" s="70" t="str">
        <f>VLOOKUP(E467,squadre,10,FALSE)</f>
        <v>Matteo Moschetta</v>
      </c>
      <c r="F472" s="58"/>
      <c r="G472" s="69"/>
      <c r="H472" s="69"/>
      <c r="I472" s="69"/>
      <c r="J472" s="69"/>
      <c r="K472" s="69"/>
      <c r="L472" s="69"/>
    </row>
    <row r="473" spans="1:12" x14ac:dyDescent="0.2">
      <c r="A473" s="81">
        <f>VLOOKUP(B467,squadre,11,FALSE)</f>
        <v>7</v>
      </c>
      <c r="B473" s="70" t="str">
        <f>VLOOKUP(B467,squadre,12,FALSE)</f>
        <v>Matteucci</v>
      </c>
      <c r="C473" s="69"/>
      <c r="D473" s="81">
        <f>VLOOKUP(E467,squadre,11,FALSE)</f>
        <v>14</v>
      </c>
      <c r="E473" s="70" t="str">
        <f>VLOOKUP(E467,squadre,12,FALSE)</f>
        <v>Manuel Altafin</v>
      </c>
      <c r="F473" s="58"/>
      <c r="G473" s="69"/>
      <c r="H473" s="69"/>
      <c r="I473" s="69"/>
      <c r="J473" s="69"/>
      <c r="K473" s="69"/>
      <c r="L473" s="69"/>
    </row>
    <row r="474" spans="1:12" x14ac:dyDescent="0.2">
      <c r="A474" s="81">
        <f>VLOOKUP(B467,squadre,13,FALSE)</f>
        <v>0</v>
      </c>
      <c r="B474" s="70">
        <f>VLOOKUP(B467,squadre,14,FALSE)</f>
        <v>0</v>
      </c>
      <c r="C474" s="69"/>
      <c r="D474" s="81">
        <f>VLOOKUP(E467,squadre,13,FALSE)</f>
        <v>0</v>
      </c>
      <c r="E474" s="70">
        <f>VLOOKUP(E467,squadre,14,FALSE)</f>
        <v>0</v>
      </c>
      <c r="F474" s="58"/>
      <c r="G474" s="69"/>
      <c r="H474" s="69"/>
      <c r="I474" s="69"/>
      <c r="J474" s="69"/>
      <c r="K474" s="69"/>
      <c r="L474" s="69"/>
    </row>
    <row r="475" spans="1:12" x14ac:dyDescent="0.2">
      <c r="A475" s="81">
        <f>VLOOKUP(B467,squadre,15,FALSE)</f>
        <v>0</v>
      </c>
      <c r="B475" s="70">
        <f>VLOOKUP(B467,squadre,16,FALSE)</f>
        <v>0</v>
      </c>
      <c r="C475" s="69"/>
      <c r="D475" s="81">
        <f>VLOOKUP(E467,squadre,15,FALSE)</f>
        <v>0</v>
      </c>
      <c r="E475" s="70">
        <f>VLOOKUP(E467,squadre,16,FALSE)</f>
        <v>0</v>
      </c>
      <c r="F475" s="58"/>
      <c r="G475" s="69"/>
      <c r="H475" s="69"/>
      <c r="I475" s="69"/>
      <c r="J475" s="69"/>
      <c r="K475" s="69"/>
      <c r="L475" s="69"/>
    </row>
    <row r="476" spans="1:12" x14ac:dyDescent="0.2">
      <c r="A476" s="81">
        <f>VLOOKUP(B467,squadre,17,FALSE)</f>
        <v>0</v>
      </c>
      <c r="B476" s="70">
        <f>VLOOKUP(B467,squadre,18,FALSE)</f>
        <v>0</v>
      </c>
      <c r="C476" s="69"/>
      <c r="D476" s="81">
        <f>VLOOKUP(E467,squadre,17,FALSE)</f>
        <v>0</v>
      </c>
      <c r="E476" s="70">
        <f>VLOOKUP(E467,squadre,18,FALSE)</f>
        <v>0</v>
      </c>
      <c r="F476" s="58"/>
      <c r="G476" s="69"/>
      <c r="H476" s="69"/>
      <c r="I476" s="69"/>
      <c r="J476" s="69"/>
      <c r="K476" s="69"/>
      <c r="L476" s="69"/>
    </row>
    <row r="477" spans="1:12" x14ac:dyDescent="0.2">
      <c r="A477" s="81">
        <f>VLOOKUP(B467,squadre,19,FALSE)</f>
        <v>0</v>
      </c>
      <c r="B477" s="70">
        <f>VLOOKUP(B467,squadre,20,FALSE)</f>
        <v>0</v>
      </c>
      <c r="C477" s="69"/>
      <c r="D477" s="81">
        <f>VLOOKUP(E467,squadre,19,FALSE)</f>
        <v>0</v>
      </c>
      <c r="E477" s="70">
        <f>VLOOKUP(E467,squadre,20,FALSE)</f>
        <v>0</v>
      </c>
      <c r="F477" s="58"/>
      <c r="G477" s="69"/>
      <c r="H477" s="69"/>
      <c r="I477" s="69"/>
      <c r="J477" s="69"/>
      <c r="K477" s="69"/>
      <c r="L477" s="69"/>
    </row>
    <row r="478" spans="1:12" x14ac:dyDescent="0.2">
      <c r="A478" s="81">
        <f>VLOOKUP(B467,squadre,21,FALSE)</f>
        <v>0</v>
      </c>
      <c r="B478" s="70">
        <f>VLOOKUP(B467,squadre,22,FALSE)</f>
        <v>0</v>
      </c>
      <c r="C478" s="69"/>
      <c r="D478" s="81">
        <f>VLOOKUP(E467,squadre,21,FALSE)</f>
        <v>0</v>
      </c>
      <c r="E478" s="70">
        <f>VLOOKUP(E467,squadre,22,FALSE)</f>
        <v>0</v>
      </c>
      <c r="F478" s="58"/>
      <c r="G478" s="69"/>
      <c r="H478" s="69"/>
      <c r="I478" s="69"/>
      <c r="J478" s="69"/>
      <c r="K478" s="69"/>
      <c r="L478" s="69"/>
    </row>
    <row r="479" spans="1:12" x14ac:dyDescent="0.2">
      <c r="A479" s="83"/>
      <c r="B479" s="74"/>
      <c r="C479" s="69"/>
      <c r="D479" s="83"/>
      <c r="E479" s="74"/>
      <c r="F479" s="58"/>
      <c r="G479" s="69"/>
      <c r="H479" s="69"/>
      <c r="I479" s="69"/>
      <c r="J479" s="69"/>
      <c r="K479" s="69"/>
      <c r="L479" s="69"/>
    </row>
    <row r="480" spans="1:12" x14ac:dyDescent="0.2">
      <c r="A480" s="55"/>
      <c r="B480" s="55"/>
      <c r="C480" s="55"/>
      <c r="D480" s="55"/>
      <c r="E480" s="55"/>
      <c r="F480" s="71"/>
      <c r="G480" s="69"/>
      <c r="H480" s="69"/>
      <c r="I480" s="69"/>
      <c r="J480" s="69"/>
      <c r="K480" s="69"/>
      <c r="L480" s="69"/>
    </row>
    <row r="481" spans="1:12" x14ac:dyDescent="0.2">
      <c r="A481" s="77" t="s">
        <v>352</v>
      </c>
      <c r="B481" s="78" t="str">
        <f>B467</f>
        <v>K.C. Arenzano</v>
      </c>
      <c r="C481" s="84"/>
      <c r="D481" s="84"/>
      <c r="E481" s="78" t="str">
        <f>E467</f>
        <v>C.Rovigo</v>
      </c>
      <c r="F481" s="71"/>
      <c r="G481" s="69"/>
      <c r="H481" s="69"/>
      <c r="I481" s="69"/>
      <c r="J481" s="69"/>
      <c r="K481" s="69"/>
      <c r="L481" s="69"/>
    </row>
    <row r="482" spans="1:12" x14ac:dyDescent="0.2">
      <c r="A482" s="56" t="s">
        <v>353</v>
      </c>
      <c r="B482" s="68"/>
      <c r="C482" s="14"/>
      <c r="D482" s="71"/>
      <c r="E482" s="68"/>
      <c r="F482" s="58"/>
      <c r="G482" s="69"/>
      <c r="H482" s="69"/>
      <c r="I482" s="69"/>
      <c r="J482" s="69"/>
      <c r="K482" s="69"/>
      <c r="L482" s="69"/>
    </row>
    <row r="483" spans="1:12" x14ac:dyDescent="0.2">
      <c r="A483" s="56" t="s">
        <v>354</v>
      </c>
      <c r="B483" s="68"/>
      <c r="C483" s="14"/>
      <c r="D483" s="71"/>
      <c r="E483" s="68"/>
      <c r="F483" s="58"/>
      <c r="G483" s="69"/>
      <c r="H483" s="69"/>
      <c r="I483" s="69"/>
      <c r="J483" s="69"/>
      <c r="K483" s="69"/>
      <c r="L483" s="69"/>
    </row>
    <row r="484" spans="1:12" x14ac:dyDescent="0.2">
      <c r="A484" s="56" t="s">
        <v>355</v>
      </c>
      <c r="B484" s="69"/>
      <c r="C484" s="14"/>
      <c r="D484" s="71"/>
      <c r="E484" s="69"/>
      <c r="F484" s="58"/>
      <c r="G484" s="69"/>
      <c r="H484" s="69"/>
      <c r="I484" s="69"/>
      <c r="J484" s="69"/>
      <c r="K484" s="69"/>
      <c r="L484" s="69"/>
    </row>
    <row r="485" spans="1:12" x14ac:dyDescent="0.2">
      <c r="A485" s="56" t="s">
        <v>356</v>
      </c>
      <c r="B485" s="69"/>
      <c r="C485" s="14"/>
      <c r="D485" s="71"/>
      <c r="E485" s="69"/>
      <c r="F485" s="58"/>
      <c r="G485" s="69"/>
      <c r="H485" s="69"/>
      <c r="I485" s="69"/>
      <c r="J485" s="69"/>
      <c r="K485" s="69"/>
      <c r="L485" s="69"/>
    </row>
    <row r="486" spans="1:12" ht="15.75" x14ac:dyDescent="0.25">
      <c r="A486" s="85" t="s">
        <v>357</v>
      </c>
      <c r="B486" s="86">
        <v>2</v>
      </c>
      <c r="C486" s="87"/>
      <c r="D486" s="88"/>
      <c r="E486" s="86">
        <v>5</v>
      </c>
      <c r="F486" s="58"/>
      <c r="G486" s="69"/>
      <c r="H486" s="69"/>
      <c r="I486" s="69"/>
      <c r="J486" s="69"/>
      <c r="K486" s="69"/>
      <c r="L486" s="69"/>
    </row>
    <row r="487" spans="1:12" x14ac:dyDescent="0.2">
      <c r="A487" s="89"/>
      <c r="B487" s="8"/>
      <c r="E487" s="55"/>
      <c r="F487" s="71"/>
      <c r="G487" s="69"/>
      <c r="H487" s="69"/>
      <c r="I487" s="69"/>
      <c r="J487" s="69"/>
      <c r="K487" s="69"/>
      <c r="L487" s="69"/>
    </row>
    <row r="488" spans="1:12" x14ac:dyDescent="0.2">
      <c r="A488" s="56" t="s">
        <v>358</v>
      </c>
      <c r="B488" s="69"/>
      <c r="C488" s="14"/>
      <c r="F488" s="71"/>
      <c r="G488" s="69"/>
      <c r="H488" s="69"/>
      <c r="I488" s="69"/>
      <c r="J488" s="69"/>
      <c r="K488" s="69"/>
      <c r="L488" s="69"/>
    </row>
    <row r="489" spans="1:12" x14ac:dyDescent="0.2">
      <c r="A489" s="55"/>
      <c r="B489" s="55"/>
      <c r="G489" s="55"/>
      <c r="H489" s="55"/>
      <c r="I489" s="55"/>
      <c r="J489" s="55"/>
      <c r="K489" s="55"/>
      <c r="L489" s="55"/>
    </row>
    <row r="490" spans="1:12" x14ac:dyDescent="0.2">
      <c r="A490" s="28" t="s">
        <v>341</v>
      </c>
      <c r="B490" s="3"/>
      <c r="D490" s="28" t="s">
        <v>342</v>
      </c>
      <c r="E490" s="3"/>
      <c r="G490" s="28" t="s">
        <v>359</v>
      </c>
      <c r="H490" s="3"/>
      <c r="K490" s="28" t="s">
        <v>360</v>
      </c>
      <c r="L490" s="3"/>
    </row>
    <row r="491" spans="1:12" x14ac:dyDescent="0.2">
      <c r="B491" s="55"/>
      <c r="E491" s="55"/>
      <c r="H491" s="55"/>
      <c r="L491" s="55"/>
    </row>
    <row r="492" spans="1:12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ht="45" x14ac:dyDescent="0.6">
      <c r="A493" s="170" t="s">
        <v>331</v>
      </c>
      <c r="B493" s="160"/>
      <c r="C493" s="160"/>
      <c r="D493" s="160"/>
      <c r="E493" s="160"/>
      <c r="F493" s="52" t="s">
        <v>332</v>
      </c>
      <c r="G493" s="53"/>
      <c r="H493" s="53"/>
      <c r="I493" s="53"/>
      <c r="J493" s="53"/>
      <c r="K493" s="169" t="s">
        <v>333</v>
      </c>
      <c r="L493" s="160"/>
    </row>
    <row r="494" spans="1:12" x14ac:dyDescent="0.2">
      <c r="A494" s="8"/>
      <c r="B494" s="8"/>
      <c r="C494" s="55"/>
      <c r="D494" s="8"/>
      <c r="E494" s="8"/>
      <c r="F494" s="55"/>
      <c r="G494" s="8"/>
      <c r="H494" s="8"/>
      <c r="I494" s="8"/>
      <c r="J494" s="8"/>
      <c r="K494" s="8"/>
      <c r="L494" s="8"/>
    </row>
    <row r="495" spans="1:12" x14ac:dyDescent="0.2">
      <c r="A495" s="56" t="s">
        <v>19</v>
      </c>
      <c r="B495" s="90">
        <f>B454+4</f>
        <v>106</v>
      </c>
      <c r="C495" s="58"/>
      <c r="D495" s="167" t="s">
        <v>334</v>
      </c>
      <c r="E495" s="168"/>
      <c r="F495" s="60">
        <f>B495</f>
        <v>106</v>
      </c>
      <c r="G495" s="61" t="s">
        <v>335</v>
      </c>
      <c r="H495" s="62" t="str">
        <f>B508</f>
        <v>Can. Mutina</v>
      </c>
      <c r="I495" s="167" t="s">
        <v>336</v>
      </c>
      <c r="J495" s="168"/>
      <c r="K495" s="62" t="str">
        <f>E508</f>
        <v>ArenzanoX</v>
      </c>
      <c r="L495" s="61" t="s">
        <v>65</v>
      </c>
    </row>
    <row r="496" spans="1:12" x14ac:dyDescent="0.2">
      <c r="A496" s="56" t="s">
        <v>337</v>
      </c>
      <c r="B496" s="91">
        <f>VLOOKUP(FLOOR(B495/4,1)*4+1,calendario,2,FALSE)</f>
        <v>0.62500000000000011</v>
      </c>
      <c r="C496" s="58"/>
      <c r="D496" s="162"/>
      <c r="E496" s="163"/>
      <c r="F496" s="58"/>
      <c r="G496" s="68"/>
      <c r="H496" s="69"/>
      <c r="I496" s="69"/>
      <c r="J496" s="68"/>
      <c r="K496" s="68"/>
      <c r="L496" s="69"/>
    </row>
    <row r="497" spans="1:12" x14ac:dyDescent="0.2">
      <c r="A497" s="56" t="s">
        <v>338</v>
      </c>
      <c r="B497" s="70">
        <f>VLOOKUP(B495,calendario,3,FALSE)</f>
        <v>2</v>
      </c>
      <c r="C497" s="58"/>
      <c r="D497" s="150"/>
      <c r="E497" s="164"/>
      <c r="F497" s="58"/>
      <c r="G497" s="68"/>
      <c r="H497" s="68"/>
      <c r="I497" s="68"/>
      <c r="J497" s="69"/>
      <c r="K497" s="69"/>
      <c r="L497" s="69"/>
    </row>
    <row r="498" spans="1:12" x14ac:dyDescent="0.2">
      <c r="A498" s="56" t="s">
        <v>36</v>
      </c>
      <c r="B498" s="70" t="str">
        <f>VLOOKUP(B508,squadre,2,FALSE)</f>
        <v>1st Division</v>
      </c>
      <c r="C498" s="58"/>
      <c r="D498" s="150"/>
      <c r="E498" s="164"/>
      <c r="F498" s="58"/>
      <c r="G498" s="68"/>
      <c r="H498" s="68"/>
      <c r="I498" s="69"/>
      <c r="J498" s="69"/>
      <c r="K498" s="69"/>
      <c r="L498" s="68"/>
    </row>
    <row r="499" spans="1:12" x14ac:dyDescent="0.2">
      <c r="A499" s="56" t="s">
        <v>340</v>
      </c>
      <c r="B499" s="72">
        <v>42834</v>
      </c>
      <c r="C499" s="58"/>
      <c r="D499" s="150"/>
      <c r="E499" s="164"/>
      <c r="F499" s="58"/>
      <c r="G499" s="69"/>
      <c r="H499" s="69"/>
      <c r="I499" s="69"/>
      <c r="J499" s="69"/>
      <c r="K499" s="69"/>
      <c r="L499" s="69"/>
    </row>
    <row r="500" spans="1:12" x14ac:dyDescent="0.2">
      <c r="A500" s="73"/>
      <c r="B500" s="74"/>
      <c r="C500" s="58"/>
      <c r="D500" s="150"/>
      <c r="E500" s="164"/>
      <c r="F500" s="58"/>
      <c r="G500" s="68"/>
      <c r="H500" s="69"/>
      <c r="I500" s="69"/>
      <c r="J500" s="69"/>
      <c r="K500" s="68"/>
      <c r="L500" s="68"/>
    </row>
    <row r="501" spans="1:12" x14ac:dyDescent="0.2">
      <c r="A501" s="56" t="s">
        <v>341</v>
      </c>
      <c r="B501" s="75" t="str">
        <f>VLOOKUP(B495,calendario,9,FALSE)</f>
        <v>C.C.Firenze A</v>
      </c>
      <c r="C501" s="58"/>
      <c r="D501" s="150"/>
      <c r="E501" s="164"/>
      <c r="F501" s="58"/>
      <c r="G501" s="68"/>
      <c r="H501" s="69"/>
      <c r="I501" s="69"/>
      <c r="J501" s="68"/>
      <c r="K501" s="68"/>
      <c r="L501" s="69"/>
    </row>
    <row r="502" spans="1:12" x14ac:dyDescent="0.2">
      <c r="A502" s="56" t="s">
        <v>342</v>
      </c>
      <c r="B502" s="105"/>
      <c r="C502" s="58"/>
      <c r="D502" s="150"/>
      <c r="E502" s="164"/>
      <c r="F502" s="58"/>
      <c r="G502" s="68"/>
      <c r="H502" s="68"/>
      <c r="I502" s="68"/>
      <c r="J502" s="69"/>
      <c r="K502" s="69"/>
      <c r="L502" s="69"/>
    </row>
    <row r="503" spans="1:12" x14ac:dyDescent="0.2">
      <c r="A503" s="73"/>
      <c r="B503" s="74"/>
      <c r="C503" s="58"/>
      <c r="D503" s="150"/>
      <c r="E503" s="164"/>
      <c r="F503" s="58"/>
      <c r="G503" s="68"/>
      <c r="H503" s="68"/>
      <c r="I503" s="68"/>
      <c r="J503" s="69"/>
      <c r="K503" s="69"/>
      <c r="L503" s="69"/>
    </row>
    <row r="504" spans="1:12" x14ac:dyDescent="0.2">
      <c r="A504" s="56" t="s">
        <v>343</v>
      </c>
      <c r="B504" s="105"/>
      <c r="C504" s="58"/>
      <c r="D504" s="150"/>
      <c r="E504" s="164"/>
      <c r="F504" s="58"/>
      <c r="G504" s="68"/>
      <c r="H504" s="69"/>
      <c r="I504" s="69"/>
      <c r="J504" s="68"/>
      <c r="K504" s="68"/>
      <c r="L504" s="69"/>
    </row>
    <row r="505" spans="1:12" x14ac:dyDescent="0.2">
      <c r="A505" s="56" t="s">
        <v>344</v>
      </c>
      <c r="B505" s="105"/>
      <c r="C505" s="58"/>
      <c r="D505" s="150"/>
      <c r="E505" s="164"/>
      <c r="F505" s="58"/>
      <c r="G505" s="69"/>
      <c r="H505" s="69"/>
      <c r="I505" s="69"/>
      <c r="J505" s="69"/>
      <c r="K505" s="69"/>
      <c r="L505" s="69"/>
    </row>
    <row r="506" spans="1:12" x14ac:dyDescent="0.2">
      <c r="A506" s="56" t="s">
        <v>345</v>
      </c>
      <c r="B506" s="105"/>
      <c r="C506" s="58"/>
      <c r="D506" s="165"/>
      <c r="E506" s="166"/>
      <c r="F506" s="58"/>
      <c r="G506" s="69"/>
      <c r="H506" s="69"/>
      <c r="I506" s="69"/>
      <c r="J506" s="69"/>
      <c r="K506" s="69"/>
      <c r="L506" s="69"/>
    </row>
    <row r="507" spans="1:12" x14ac:dyDescent="0.2">
      <c r="A507" s="55"/>
      <c r="B507" s="55"/>
      <c r="D507" s="55"/>
      <c r="E507" s="55"/>
      <c r="F507" s="71"/>
      <c r="G507" s="69"/>
      <c r="H507" s="69"/>
      <c r="I507" s="69"/>
      <c r="J507" s="69"/>
      <c r="K507" s="69"/>
      <c r="L507" s="69"/>
    </row>
    <row r="508" spans="1:12" x14ac:dyDescent="0.2">
      <c r="A508" s="77" t="s">
        <v>346</v>
      </c>
      <c r="B508" s="78" t="str">
        <f>VLOOKUP(B495,calendario,5,FALSE)</f>
        <v>Can. Mutina</v>
      </c>
      <c r="C508" s="79"/>
      <c r="D508" s="77" t="s">
        <v>347</v>
      </c>
      <c r="E508" s="78" t="str">
        <f>VLOOKUP(B495,calendario,6,FALSE)</f>
        <v>ArenzanoX</v>
      </c>
      <c r="F508" s="6"/>
      <c r="G508" s="69"/>
      <c r="H508" s="69"/>
      <c r="I508" s="69"/>
      <c r="J508" s="69"/>
      <c r="K508" s="69"/>
      <c r="L508" s="69"/>
    </row>
    <row r="509" spans="1:12" x14ac:dyDescent="0.2">
      <c r="A509" s="56" t="s">
        <v>348</v>
      </c>
      <c r="B509" s="56" t="s">
        <v>349</v>
      </c>
      <c r="C509" s="73"/>
      <c r="D509" s="56" t="s">
        <v>348</v>
      </c>
      <c r="E509" s="56" t="s">
        <v>349</v>
      </c>
      <c r="F509" s="80"/>
      <c r="G509" s="69"/>
      <c r="H509" s="69"/>
      <c r="I509" s="69"/>
      <c r="J509" s="69"/>
      <c r="K509" s="69"/>
      <c r="L509" s="69"/>
    </row>
    <row r="510" spans="1:12" x14ac:dyDescent="0.2">
      <c r="A510" s="81">
        <f>VLOOKUP(B508,squadre,3,FALSE)</f>
        <v>1</v>
      </c>
      <c r="B510" s="70" t="str">
        <f>VLOOKUP(B508,squadre,4,FALSE)</f>
        <v>Andrea Caminati</v>
      </c>
      <c r="C510" s="69"/>
      <c r="D510" s="81">
        <f>VLOOKUP(E508,squadre,3,FALSE)</f>
        <v>7</v>
      </c>
      <c r="E510" s="70" t="str">
        <f>VLOOKUP(E508,squadre,4,FALSE)</f>
        <v>Gianmarco Guarnera</v>
      </c>
      <c r="F510" s="58"/>
      <c r="G510" s="69"/>
      <c r="H510" s="69"/>
      <c r="I510" s="69"/>
      <c r="J510" s="69"/>
      <c r="K510" s="69"/>
      <c r="L510" s="69"/>
    </row>
    <row r="511" spans="1:12" x14ac:dyDescent="0.2">
      <c r="A511" s="81">
        <f>VLOOKUP(B508,squadre,5,FALSE)</f>
        <v>3</v>
      </c>
      <c r="B511" s="70" t="str">
        <f>VLOOKUP(B508,squadre,6,FALSE)</f>
        <v>Filippo Spezzani</v>
      </c>
      <c r="C511" s="69"/>
      <c r="D511" s="81">
        <f>VLOOKUP(E508,squadre,5,FALSE)</f>
        <v>2</v>
      </c>
      <c r="E511" s="70" t="str">
        <f>VLOOKUP(E508,squadre,6,FALSE)</f>
        <v>Alessio Roveta</v>
      </c>
      <c r="F511" s="58"/>
      <c r="G511" s="69"/>
      <c r="H511" s="69"/>
      <c r="I511" s="69"/>
      <c r="J511" s="69"/>
      <c r="K511" s="69"/>
      <c r="L511" s="69"/>
    </row>
    <row r="512" spans="1:12" x14ac:dyDescent="0.2">
      <c r="A512" s="81">
        <f>VLOOKUP(B508,squadre,7,FALSE)</f>
        <v>4</v>
      </c>
      <c r="B512" s="70" t="str">
        <f>VLOOKUP(B508,squadre,8,FALSE)</f>
        <v>Mario Moschetti</v>
      </c>
      <c r="C512" s="69"/>
      <c r="D512" s="81">
        <f>VLOOKUP(E508,squadre,7,FALSE)</f>
        <v>0</v>
      </c>
      <c r="E512" s="70">
        <f>VLOOKUP(E508,squadre,8,FALSE)</f>
        <v>0</v>
      </c>
      <c r="F512" s="58"/>
      <c r="G512" s="69"/>
      <c r="H512" s="69"/>
      <c r="I512" s="69"/>
      <c r="J512" s="69"/>
      <c r="K512" s="69"/>
      <c r="L512" s="69"/>
    </row>
    <row r="513" spans="1:12" x14ac:dyDescent="0.2">
      <c r="A513" s="81">
        <f>VLOOKUP(B508,squadre,9,FALSE)</f>
        <v>5</v>
      </c>
      <c r="B513" s="70" t="str">
        <f>VLOOKUP(B508,squadre,10,FALSE)</f>
        <v>Maurizio Mazzanti</v>
      </c>
      <c r="C513" s="69"/>
      <c r="D513" s="81">
        <f>VLOOKUP(E508,squadre,9,FALSE)</f>
        <v>4</v>
      </c>
      <c r="E513" s="70" t="str">
        <f>VLOOKUP(E508,squadre,10,FALSE)</f>
        <v>Aldo De Giorgi</v>
      </c>
      <c r="F513" s="58"/>
      <c r="G513" s="69"/>
      <c r="H513" s="69"/>
      <c r="I513" s="69"/>
      <c r="J513" s="69"/>
      <c r="K513" s="69"/>
      <c r="L513" s="69"/>
    </row>
    <row r="514" spans="1:12" x14ac:dyDescent="0.2">
      <c r="A514" s="81">
        <f>VLOOKUP(B508,squadre,11,FALSE)</f>
        <v>6</v>
      </c>
      <c r="B514" s="70" t="str">
        <f>VLOOKUP(B508,squadre,12,FALSE)</f>
        <v>Lorenzo De Toni</v>
      </c>
      <c r="C514" s="69"/>
      <c r="D514" s="81">
        <f>VLOOKUP(E508,squadre,11,FALSE)</f>
        <v>0</v>
      </c>
      <c r="E514" s="70">
        <f>VLOOKUP(E508,squadre,12,FALSE)</f>
        <v>0</v>
      </c>
      <c r="F514" s="58"/>
      <c r="G514" s="69"/>
      <c r="H514" s="69"/>
      <c r="I514" s="69"/>
      <c r="J514" s="69"/>
      <c r="K514" s="69"/>
      <c r="L514" s="69"/>
    </row>
    <row r="515" spans="1:12" x14ac:dyDescent="0.2">
      <c r="A515" s="81">
        <f>VLOOKUP(B508,squadre,13,FALSE)</f>
        <v>7</v>
      </c>
      <c r="B515" s="70" t="str">
        <f>VLOOKUP(B508,squadre,14,FALSE)</f>
        <v>Mirko Bello</v>
      </c>
      <c r="C515" s="69"/>
      <c r="D515" s="81">
        <f>VLOOKUP(E508,squadre,13,FALSE)</f>
        <v>0</v>
      </c>
      <c r="E515" s="70">
        <f>VLOOKUP(E508,squadre,14,FALSE)</f>
        <v>0</v>
      </c>
      <c r="F515" s="58"/>
      <c r="G515" s="69"/>
      <c r="H515" s="69"/>
      <c r="I515" s="69"/>
      <c r="J515" s="69"/>
      <c r="K515" s="69"/>
      <c r="L515" s="69"/>
    </row>
    <row r="516" spans="1:12" x14ac:dyDescent="0.2">
      <c r="A516" s="81">
        <f>VLOOKUP(B508,squadre,15,FALSE)</f>
        <v>8</v>
      </c>
      <c r="B516" s="70" t="str">
        <f>VLOOKUP(B508,squadre,16,FALSE)</f>
        <v>Matteo Gobbi</v>
      </c>
      <c r="C516" s="69"/>
      <c r="D516" s="81">
        <f>VLOOKUP(E508,squadre,15,FALSE)</f>
        <v>5</v>
      </c>
      <c r="E516" s="70" t="str">
        <f>VLOOKUP(E508,squadre,16,FALSE)</f>
        <v>Jairo Peset Lopez</v>
      </c>
      <c r="F516" s="58"/>
      <c r="G516" s="69"/>
      <c r="H516" s="69"/>
      <c r="I516" s="69"/>
      <c r="J516" s="69"/>
      <c r="K516" s="69"/>
      <c r="L516" s="69"/>
    </row>
    <row r="517" spans="1:12" x14ac:dyDescent="0.2">
      <c r="A517" s="81">
        <f>VLOOKUP(B508,squadre,17,FALSE)</f>
        <v>9</v>
      </c>
      <c r="B517" s="70" t="str">
        <f>VLOOKUP(B508,squadre,18,FALSE)</f>
        <v>Piero Pizzo</v>
      </c>
      <c r="C517" s="69"/>
      <c r="D517" s="81">
        <f>VLOOKUP(E508,squadre,17,FALSE)</f>
        <v>1</v>
      </c>
      <c r="E517" s="70" t="str">
        <f>VLOOKUP(E508,squadre,18,FALSE)</f>
        <v>Alejandro Martinez Gomez</v>
      </c>
      <c r="F517" s="58"/>
      <c r="G517" s="69"/>
      <c r="H517" s="69"/>
      <c r="I517" s="69"/>
      <c r="J517" s="69"/>
      <c r="K517" s="69"/>
      <c r="L517" s="69"/>
    </row>
    <row r="518" spans="1:12" x14ac:dyDescent="0.2">
      <c r="A518" s="81">
        <f>VLOOKUP(B508,squadre,19,FALSE)</f>
        <v>10</v>
      </c>
      <c r="B518" s="70" t="str">
        <f>VLOOKUP(B508,squadre,20,FALSE)</f>
        <v>Enrico Moschetti</v>
      </c>
      <c r="C518" s="69"/>
      <c r="D518" s="81">
        <f>VLOOKUP(E508,squadre,19,FALSE)</f>
        <v>9</v>
      </c>
      <c r="E518" s="70" t="str">
        <f>VLOOKUP(E508,squadre,20,FALSE)</f>
        <v>Stefano Monte</v>
      </c>
      <c r="F518" s="58"/>
      <c r="G518" s="69"/>
      <c r="H518" s="69"/>
      <c r="I518" s="69"/>
      <c r="J518" s="69"/>
      <c r="K518" s="69"/>
      <c r="L518" s="69"/>
    </row>
    <row r="519" spans="1:12" x14ac:dyDescent="0.2">
      <c r="A519" s="81">
        <f>VLOOKUP(B508,squadre,21,FALSE)</f>
        <v>0</v>
      </c>
      <c r="B519" s="70">
        <f>VLOOKUP(B508,squadre,22,FALSE)</f>
        <v>0</v>
      </c>
      <c r="C519" s="69"/>
      <c r="D519" s="81">
        <f>VLOOKUP(E508,squadre,21,FALSE)</f>
        <v>10</v>
      </c>
      <c r="E519" s="70" t="str">
        <f>VLOOKUP(E508,squadre,22,FALSE)</f>
        <v>Eugenio Patrone</v>
      </c>
      <c r="F519" s="58"/>
      <c r="G519" s="69"/>
      <c r="H519" s="69"/>
      <c r="I519" s="69"/>
      <c r="J519" s="69"/>
      <c r="K519" s="69"/>
      <c r="L519" s="69"/>
    </row>
    <row r="520" spans="1:12" x14ac:dyDescent="0.2">
      <c r="A520" s="83"/>
      <c r="B520" s="74"/>
      <c r="C520" s="69"/>
      <c r="D520" s="83"/>
      <c r="E520" s="74"/>
      <c r="F520" s="58"/>
      <c r="G520" s="69"/>
      <c r="H520" s="69"/>
      <c r="I520" s="69"/>
      <c r="J520" s="69"/>
      <c r="K520" s="69"/>
      <c r="L520" s="69"/>
    </row>
    <row r="521" spans="1:12" x14ac:dyDescent="0.2">
      <c r="A521" s="55"/>
      <c r="B521" s="55"/>
      <c r="C521" s="55"/>
      <c r="D521" s="55"/>
      <c r="E521" s="55"/>
      <c r="F521" s="71"/>
      <c r="G521" s="69"/>
      <c r="H521" s="69"/>
      <c r="I521" s="69"/>
      <c r="J521" s="69"/>
      <c r="K521" s="69"/>
      <c r="L521" s="69"/>
    </row>
    <row r="522" spans="1:12" x14ac:dyDescent="0.2">
      <c r="A522" s="77" t="s">
        <v>352</v>
      </c>
      <c r="B522" s="78" t="str">
        <f>B508</f>
        <v>Can. Mutina</v>
      </c>
      <c r="C522" s="84"/>
      <c r="D522" s="84"/>
      <c r="E522" s="78" t="str">
        <f>E508</f>
        <v>ArenzanoX</v>
      </c>
      <c r="F522" s="71"/>
      <c r="G522" s="69"/>
      <c r="H522" s="69"/>
      <c r="I522" s="69"/>
      <c r="J522" s="69"/>
      <c r="K522" s="69"/>
      <c r="L522" s="69"/>
    </row>
    <row r="523" spans="1:12" x14ac:dyDescent="0.2">
      <c r="A523" s="56" t="s">
        <v>353</v>
      </c>
      <c r="B523" s="68"/>
      <c r="C523" s="14"/>
      <c r="D523" s="71"/>
      <c r="E523" s="68"/>
      <c r="F523" s="58"/>
      <c r="G523" s="69"/>
      <c r="H523" s="69"/>
      <c r="I523" s="69"/>
      <c r="J523" s="69"/>
      <c r="K523" s="69"/>
      <c r="L523" s="69"/>
    </row>
    <row r="524" spans="1:12" x14ac:dyDescent="0.2">
      <c r="A524" s="56" t="s">
        <v>354</v>
      </c>
      <c r="B524" s="68"/>
      <c r="C524" s="14"/>
      <c r="D524" s="71"/>
      <c r="E524" s="68"/>
      <c r="F524" s="58"/>
      <c r="G524" s="69"/>
      <c r="H524" s="69"/>
      <c r="I524" s="69"/>
      <c r="J524" s="69"/>
      <c r="K524" s="69"/>
      <c r="L524" s="69"/>
    </row>
    <row r="525" spans="1:12" x14ac:dyDescent="0.2">
      <c r="A525" s="56" t="s">
        <v>355</v>
      </c>
      <c r="B525" s="69"/>
      <c r="C525" s="14"/>
      <c r="D525" s="71"/>
      <c r="E525" s="69"/>
      <c r="F525" s="58"/>
      <c r="G525" s="69"/>
      <c r="H525" s="69"/>
      <c r="I525" s="69"/>
      <c r="J525" s="69"/>
      <c r="K525" s="69"/>
      <c r="L525" s="69"/>
    </row>
    <row r="526" spans="1:12" x14ac:dyDescent="0.2">
      <c r="A526" s="56" t="s">
        <v>356</v>
      </c>
      <c r="B526" s="69"/>
      <c r="C526" s="14"/>
      <c r="D526" s="71"/>
      <c r="E526" s="69"/>
      <c r="F526" s="58"/>
      <c r="G526" s="69"/>
      <c r="H526" s="69"/>
      <c r="I526" s="69"/>
      <c r="J526" s="69"/>
      <c r="K526" s="69"/>
      <c r="L526" s="69"/>
    </row>
    <row r="527" spans="1:12" ht="15.75" x14ac:dyDescent="0.25">
      <c r="A527" s="85" t="s">
        <v>357</v>
      </c>
      <c r="B527" s="86"/>
      <c r="C527" s="87"/>
      <c r="D527" s="88"/>
      <c r="E527" s="86"/>
      <c r="F527" s="58"/>
      <c r="G527" s="69"/>
      <c r="H527" s="69"/>
      <c r="I527" s="69"/>
      <c r="J527" s="69"/>
      <c r="K527" s="69"/>
      <c r="L527" s="69"/>
    </row>
    <row r="528" spans="1:12" x14ac:dyDescent="0.2">
      <c r="A528" s="89"/>
      <c r="B528" s="8"/>
      <c r="E528" s="55"/>
      <c r="F528" s="71"/>
      <c r="G528" s="69"/>
      <c r="H528" s="69"/>
      <c r="I528" s="69"/>
      <c r="J528" s="69"/>
      <c r="K528" s="69"/>
      <c r="L528" s="69"/>
    </row>
    <row r="529" spans="1:12" x14ac:dyDescent="0.2">
      <c r="A529" s="56" t="s">
        <v>358</v>
      </c>
      <c r="B529" s="69"/>
      <c r="C529" s="14"/>
      <c r="F529" s="71"/>
      <c r="G529" s="69"/>
      <c r="H529" s="69"/>
      <c r="I529" s="69"/>
      <c r="J529" s="69"/>
      <c r="K529" s="69"/>
      <c r="L529" s="69"/>
    </row>
    <row r="530" spans="1:12" x14ac:dyDescent="0.2">
      <c r="A530" s="55"/>
      <c r="B530" s="55"/>
      <c r="G530" s="55"/>
      <c r="H530" s="55"/>
      <c r="I530" s="55"/>
      <c r="J530" s="55"/>
      <c r="K530" s="55"/>
      <c r="L530" s="55"/>
    </row>
    <row r="531" spans="1:12" x14ac:dyDescent="0.2">
      <c r="A531" s="28" t="s">
        <v>341</v>
      </c>
      <c r="B531" s="3"/>
      <c r="D531" s="28" t="s">
        <v>342</v>
      </c>
      <c r="E531" s="3"/>
      <c r="G531" s="28" t="s">
        <v>359</v>
      </c>
      <c r="H531" s="3"/>
      <c r="K531" s="28" t="s">
        <v>360</v>
      </c>
      <c r="L531" s="3"/>
    </row>
    <row r="532" spans="1:12" x14ac:dyDescent="0.2">
      <c r="B532" s="55"/>
      <c r="E532" s="55"/>
      <c r="H532" s="55"/>
      <c r="L532" s="55"/>
    </row>
    <row r="533" spans="1:12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</sheetData>
  <mergeCells count="65">
    <mergeCell ref="K247:L247"/>
    <mergeCell ref="D291:E301"/>
    <mergeCell ref="K206:L206"/>
    <mergeCell ref="A329:E329"/>
    <mergeCell ref="A452:E452"/>
    <mergeCell ref="A288:E288"/>
    <mergeCell ref="K329:L329"/>
    <mergeCell ref="K288:L288"/>
    <mergeCell ref="I331:J331"/>
    <mergeCell ref="D495:E495"/>
    <mergeCell ref="D496:E506"/>
    <mergeCell ref="A493:E493"/>
    <mergeCell ref="D455:E465"/>
    <mergeCell ref="D454:E454"/>
    <mergeCell ref="D373:E383"/>
    <mergeCell ref="D372:E372"/>
    <mergeCell ref="K411:L411"/>
    <mergeCell ref="A411:E411"/>
    <mergeCell ref="D414:E424"/>
    <mergeCell ref="D413:E413"/>
    <mergeCell ref="I290:J290"/>
    <mergeCell ref="D290:E290"/>
    <mergeCell ref="D332:E342"/>
    <mergeCell ref="D331:E331"/>
    <mergeCell ref="A370:E370"/>
    <mergeCell ref="I454:J454"/>
    <mergeCell ref="I413:J413"/>
    <mergeCell ref="I495:J495"/>
    <mergeCell ref="K493:L493"/>
    <mergeCell ref="K370:L370"/>
    <mergeCell ref="I372:J372"/>
    <mergeCell ref="K452:L452"/>
    <mergeCell ref="D45:E55"/>
    <mergeCell ref="D44:E44"/>
    <mergeCell ref="K1:L1"/>
    <mergeCell ref="A1:E1"/>
    <mergeCell ref="A83:E83"/>
    <mergeCell ref="K83:L83"/>
    <mergeCell ref="K42:L42"/>
    <mergeCell ref="I44:J44"/>
    <mergeCell ref="D4:E14"/>
    <mergeCell ref="D3:E3"/>
    <mergeCell ref="A42:E42"/>
    <mergeCell ref="I3:J3"/>
    <mergeCell ref="D85:E85"/>
    <mergeCell ref="D250:E260"/>
    <mergeCell ref="A247:E247"/>
    <mergeCell ref="A206:E206"/>
    <mergeCell ref="I85:J85"/>
    <mergeCell ref="I208:J208"/>
    <mergeCell ref="K124:L124"/>
    <mergeCell ref="D127:E137"/>
    <mergeCell ref="A165:E165"/>
    <mergeCell ref="K165:L165"/>
    <mergeCell ref="D167:E167"/>
    <mergeCell ref="I167:J167"/>
    <mergeCell ref="D208:E208"/>
    <mergeCell ref="D168:E178"/>
    <mergeCell ref="D249:E249"/>
    <mergeCell ref="I249:J249"/>
    <mergeCell ref="D86:E96"/>
    <mergeCell ref="A124:E124"/>
    <mergeCell ref="I126:J126"/>
    <mergeCell ref="D126:E126"/>
    <mergeCell ref="D209:E2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3"/>
  <sheetViews>
    <sheetView workbookViewId="0"/>
  </sheetViews>
  <sheetFormatPr defaultColWidth="14.42578125" defaultRowHeight="12.75" customHeight="1" x14ac:dyDescent="0.2"/>
  <cols>
    <col min="1" max="1" width="16.7109375" customWidth="1"/>
    <col min="2" max="2" width="24.85546875" customWidth="1"/>
    <col min="3" max="3" width="2.140625" customWidth="1"/>
    <col min="4" max="4" width="10.42578125" customWidth="1"/>
    <col min="5" max="5" width="30.7109375" customWidth="1"/>
    <col min="6" max="6" width="3.42578125" customWidth="1"/>
    <col min="7" max="7" width="8.140625" customWidth="1"/>
    <col min="8" max="8" width="14.140625" customWidth="1"/>
    <col min="9" max="10" width="5" customWidth="1"/>
    <col min="11" max="11" width="16.5703125" customWidth="1"/>
    <col min="12" max="12" width="30.5703125" customWidth="1"/>
  </cols>
  <sheetData>
    <row r="1" spans="1:12" ht="18" customHeight="1" x14ac:dyDescent="0.6">
      <c r="A1" s="170" t="s">
        <v>331</v>
      </c>
      <c r="B1" s="160"/>
      <c r="C1" s="160"/>
      <c r="D1" s="160"/>
      <c r="E1" s="160"/>
      <c r="F1" s="52" t="s">
        <v>332</v>
      </c>
      <c r="G1" s="53"/>
      <c r="H1" s="53"/>
      <c r="I1" s="53"/>
      <c r="J1" s="53"/>
      <c r="K1" s="169" t="s">
        <v>333</v>
      </c>
      <c r="L1" s="160"/>
    </row>
    <row r="2" spans="1:12" x14ac:dyDescent="0.2">
      <c r="A2" s="8"/>
      <c r="B2" s="8"/>
      <c r="C2" s="55"/>
      <c r="D2" s="8"/>
      <c r="E2" s="8"/>
      <c r="F2" s="55"/>
      <c r="G2" s="8"/>
      <c r="H2" s="8"/>
      <c r="I2" s="8"/>
      <c r="J2" s="8"/>
      <c r="K2" s="8"/>
      <c r="L2" s="8"/>
    </row>
    <row r="3" spans="1:12" x14ac:dyDescent="0.2">
      <c r="A3" s="56" t="s">
        <v>19</v>
      </c>
      <c r="B3" s="57">
        <v>59</v>
      </c>
      <c r="C3" s="58"/>
      <c r="D3" s="167" t="s">
        <v>334</v>
      </c>
      <c r="E3" s="168"/>
      <c r="F3" s="60">
        <f>B3</f>
        <v>59</v>
      </c>
      <c r="G3" s="61" t="s">
        <v>335</v>
      </c>
      <c r="H3" s="62" t="str">
        <f>B16</f>
        <v>-</v>
      </c>
      <c r="I3" s="167" t="s">
        <v>336</v>
      </c>
      <c r="J3" s="168"/>
      <c r="K3" s="62" t="str">
        <f>E16</f>
        <v>Swiss Ladies</v>
      </c>
      <c r="L3" s="61" t="s">
        <v>65</v>
      </c>
    </row>
    <row r="4" spans="1:12" x14ac:dyDescent="0.2">
      <c r="A4" s="56" t="s">
        <v>337</v>
      </c>
      <c r="B4" s="91">
        <f>VLOOKUP(FLOOR(B3/4,1)*4+1,calendario,2,FALSE)</f>
        <v>0.375</v>
      </c>
      <c r="C4" s="58"/>
      <c r="D4" s="162"/>
      <c r="E4" s="163"/>
      <c r="F4" s="58"/>
      <c r="G4" s="68"/>
      <c r="H4" s="68"/>
      <c r="I4" s="68"/>
      <c r="J4" s="68"/>
      <c r="K4" s="69"/>
      <c r="L4" s="69"/>
    </row>
    <row r="5" spans="1:12" x14ac:dyDescent="0.2">
      <c r="A5" s="56" t="s">
        <v>338</v>
      </c>
      <c r="B5" s="70">
        <f>VLOOKUP(B3,calendario,3,FALSE)</f>
        <v>3</v>
      </c>
      <c r="C5" s="58"/>
      <c r="D5" s="150"/>
      <c r="E5" s="164"/>
      <c r="F5" s="58"/>
      <c r="G5" s="68"/>
      <c r="H5" s="69"/>
      <c r="I5" s="68"/>
      <c r="J5" s="68"/>
      <c r="K5" s="68"/>
      <c r="L5" s="69"/>
    </row>
    <row r="6" spans="1:12" x14ac:dyDescent="0.2">
      <c r="A6" s="56" t="s">
        <v>36</v>
      </c>
      <c r="B6" s="70" t="e">
        <f>VLOOKUP(B16,squadre,2,FALSE)</f>
        <v>#N/A</v>
      </c>
      <c r="C6" s="58"/>
      <c r="D6" s="150"/>
      <c r="E6" s="164"/>
      <c r="F6" s="58"/>
      <c r="G6" s="68"/>
      <c r="H6" s="68"/>
      <c r="I6" s="68"/>
      <c r="J6" s="68"/>
      <c r="K6" s="69"/>
      <c r="L6" s="69"/>
    </row>
    <row r="7" spans="1:12" x14ac:dyDescent="0.2">
      <c r="A7" s="56" t="s">
        <v>340</v>
      </c>
      <c r="B7" s="72">
        <v>42834</v>
      </c>
      <c r="C7" s="58"/>
      <c r="D7" s="150"/>
      <c r="E7" s="164"/>
      <c r="F7" s="58"/>
      <c r="G7" s="68"/>
      <c r="H7" s="68"/>
      <c r="I7" s="69"/>
      <c r="J7" s="69"/>
      <c r="K7" s="68"/>
      <c r="L7" s="68"/>
    </row>
    <row r="8" spans="1:12" x14ac:dyDescent="0.2">
      <c r="A8" s="73"/>
      <c r="B8" s="74"/>
      <c r="C8" s="58"/>
      <c r="D8" s="150"/>
      <c r="E8" s="164"/>
      <c r="F8" s="58"/>
      <c r="G8" s="69"/>
      <c r="H8" s="69"/>
      <c r="I8" s="69"/>
      <c r="J8" s="69"/>
      <c r="K8" s="69"/>
      <c r="L8" s="69"/>
    </row>
    <row r="9" spans="1:12" x14ac:dyDescent="0.2">
      <c r="A9" s="56" t="s">
        <v>341</v>
      </c>
      <c r="B9" s="75" t="str">
        <f>VLOOKUP(B3,calendario,9,FALSE)</f>
        <v>Nutrie Assassine</v>
      </c>
      <c r="C9" s="58"/>
      <c r="D9" s="150"/>
      <c r="E9" s="164"/>
      <c r="F9" s="58"/>
      <c r="G9" s="69"/>
      <c r="H9" s="69"/>
      <c r="I9" s="69"/>
      <c r="J9" s="69"/>
      <c r="K9" s="69"/>
      <c r="L9" s="69"/>
    </row>
    <row r="10" spans="1:12" x14ac:dyDescent="0.2">
      <c r="A10" s="56" t="s">
        <v>342</v>
      </c>
      <c r="B10" s="74"/>
      <c r="C10" s="58"/>
      <c r="D10" s="150"/>
      <c r="E10" s="164"/>
      <c r="F10" s="58"/>
      <c r="G10" s="69"/>
      <c r="H10" s="69"/>
      <c r="I10" s="69"/>
      <c r="J10" s="69"/>
      <c r="K10" s="69"/>
      <c r="L10" s="69"/>
    </row>
    <row r="11" spans="1:12" x14ac:dyDescent="0.2">
      <c r="A11" s="73"/>
      <c r="B11" s="74"/>
      <c r="C11" s="58"/>
      <c r="D11" s="150"/>
      <c r="E11" s="164"/>
      <c r="F11" s="58"/>
      <c r="G11" s="69"/>
      <c r="H11" s="69"/>
      <c r="I11" s="69"/>
      <c r="J11" s="69"/>
      <c r="K11" s="69"/>
      <c r="L11" s="69"/>
    </row>
    <row r="12" spans="1:12" x14ac:dyDescent="0.2">
      <c r="A12" s="56" t="s">
        <v>343</v>
      </c>
      <c r="B12" s="74"/>
      <c r="C12" s="58"/>
      <c r="D12" s="150"/>
      <c r="E12" s="164"/>
      <c r="F12" s="58"/>
      <c r="G12" s="69"/>
      <c r="H12" s="69"/>
      <c r="I12" s="69"/>
      <c r="J12" s="69"/>
      <c r="K12" s="69"/>
      <c r="L12" s="69"/>
    </row>
    <row r="13" spans="1:12" x14ac:dyDescent="0.2">
      <c r="A13" s="56" t="s">
        <v>344</v>
      </c>
      <c r="B13" s="74"/>
      <c r="C13" s="58"/>
      <c r="D13" s="150"/>
      <c r="E13" s="164"/>
      <c r="F13" s="58"/>
      <c r="G13" s="69"/>
      <c r="H13" s="69"/>
      <c r="I13" s="69"/>
      <c r="J13" s="69"/>
      <c r="K13" s="69"/>
      <c r="L13" s="69"/>
    </row>
    <row r="14" spans="1:12" x14ac:dyDescent="0.2">
      <c r="A14" s="56" t="s">
        <v>345</v>
      </c>
      <c r="B14" s="74"/>
      <c r="C14" s="58"/>
      <c r="D14" s="165"/>
      <c r="E14" s="166"/>
      <c r="F14" s="58"/>
      <c r="G14" s="69"/>
      <c r="H14" s="69"/>
      <c r="I14" s="69"/>
      <c r="J14" s="69"/>
      <c r="K14" s="69"/>
      <c r="L14" s="69"/>
    </row>
    <row r="15" spans="1:12" x14ac:dyDescent="0.2">
      <c r="A15" s="55"/>
      <c r="B15" s="55"/>
      <c r="D15" s="55"/>
      <c r="E15" s="55"/>
      <c r="F15" s="71"/>
      <c r="G15" s="69"/>
      <c r="H15" s="69"/>
      <c r="I15" s="69"/>
      <c r="J15" s="69"/>
      <c r="K15" s="69"/>
      <c r="L15" s="69"/>
    </row>
    <row r="16" spans="1:12" x14ac:dyDescent="0.2">
      <c r="A16" s="77" t="s">
        <v>346</v>
      </c>
      <c r="B16" s="78" t="str">
        <f>VLOOKUP(B3,calendario,5,FALSE)</f>
        <v>-</v>
      </c>
      <c r="C16" s="79"/>
      <c r="D16" s="77" t="s">
        <v>347</v>
      </c>
      <c r="E16" s="78" t="str">
        <f>VLOOKUP(B3,calendario,6,FALSE)</f>
        <v>Swiss Ladies</v>
      </c>
      <c r="F16" s="6"/>
      <c r="G16" s="69"/>
      <c r="H16" s="69"/>
      <c r="I16" s="69"/>
      <c r="J16" s="69"/>
      <c r="K16" s="69"/>
      <c r="L16" s="69"/>
    </row>
    <row r="17" spans="1:12" x14ac:dyDescent="0.2">
      <c r="A17" s="56" t="s">
        <v>348</v>
      </c>
      <c r="B17" s="56" t="s">
        <v>349</v>
      </c>
      <c r="C17" s="73"/>
      <c r="D17" s="56" t="s">
        <v>348</v>
      </c>
      <c r="E17" s="56" t="s">
        <v>349</v>
      </c>
      <c r="F17" s="80"/>
      <c r="G17" s="69"/>
      <c r="H17" s="69"/>
      <c r="I17" s="69"/>
      <c r="J17" s="69"/>
      <c r="K17" s="69"/>
      <c r="L17" s="69"/>
    </row>
    <row r="18" spans="1:12" x14ac:dyDescent="0.2">
      <c r="A18" s="81" t="e">
        <f>VLOOKUP(B16,squadre,3,FALSE)</f>
        <v>#N/A</v>
      </c>
      <c r="B18" s="70" t="e">
        <f>VLOOKUP(B16,squadre,4,FALSE)</f>
        <v>#N/A</v>
      </c>
      <c r="C18" s="69"/>
      <c r="D18" s="81">
        <f>VLOOKUP(E16,squadre,3,FALSE)</f>
        <v>1</v>
      </c>
      <c r="E18" s="70" t="str">
        <f>VLOOKUP(E16,squadre,4,FALSE)</f>
        <v>Laura Brüllisauer</v>
      </c>
      <c r="F18" s="58"/>
      <c r="G18" s="69"/>
      <c r="H18" s="69"/>
      <c r="I18" s="69"/>
      <c r="J18" s="69"/>
      <c r="K18" s="69"/>
      <c r="L18" s="69"/>
    </row>
    <row r="19" spans="1:12" x14ac:dyDescent="0.2">
      <c r="A19" s="81" t="e">
        <f>VLOOKUP(B16,squadre,5,FALSE)</f>
        <v>#N/A</v>
      </c>
      <c r="B19" s="70" t="e">
        <f>VLOOKUP(B16,squadre,6,FALSE)</f>
        <v>#N/A</v>
      </c>
      <c r="C19" s="69"/>
      <c r="D19" s="81">
        <f>VLOOKUP(E16,squadre,5,FALSE)</f>
        <v>2</v>
      </c>
      <c r="E19" s="70" t="str">
        <f>VLOOKUP(E16,squadre,6,FALSE)</f>
        <v>Nina Luginbühl</v>
      </c>
      <c r="F19" s="58"/>
      <c r="G19" s="69"/>
      <c r="H19" s="69"/>
      <c r="I19" s="69"/>
      <c r="J19" s="69"/>
      <c r="K19" s="69"/>
      <c r="L19" s="69"/>
    </row>
    <row r="20" spans="1:12" x14ac:dyDescent="0.2">
      <c r="A20" s="81" t="e">
        <f>VLOOKUP(B16,squadre,7,FALSE)</f>
        <v>#N/A</v>
      </c>
      <c r="B20" s="70" t="e">
        <f>VLOOKUP(B16,squadre,8,FALSE)</f>
        <v>#N/A</v>
      </c>
      <c r="C20" s="69"/>
      <c r="D20" s="81">
        <f>VLOOKUP(E16,squadre,7,FALSE)</f>
        <v>3</v>
      </c>
      <c r="E20" s="70" t="str">
        <f>VLOOKUP(E16,squadre,8,FALSE)</f>
        <v>Lisa Wenzel</v>
      </c>
      <c r="F20" s="58"/>
      <c r="G20" s="69"/>
      <c r="H20" s="69"/>
      <c r="I20" s="69"/>
      <c r="J20" s="69"/>
      <c r="K20" s="69"/>
      <c r="L20" s="69"/>
    </row>
    <row r="21" spans="1:12" x14ac:dyDescent="0.2">
      <c r="A21" s="81" t="e">
        <f>VLOOKUP(B16,squadre,9,FALSE)</f>
        <v>#N/A</v>
      </c>
      <c r="B21" s="70" t="e">
        <f>VLOOKUP(B16,squadre,10,FALSE)</f>
        <v>#N/A</v>
      </c>
      <c r="C21" s="69"/>
      <c r="D21" s="81">
        <f>VLOOKUP(E16,squadre,9,FALSE)</f>
        <v>0</v>
      </c>
      <c r="E21" s="70">
        <f>VLOOKUP(E16,squadre,10,FALSE)</f>
        <v>0</v>
      </c>
      <c r="F21" s="58"/>
      <c r="G21" s="69"/>
      <c r="H21" s="69"/>
      <c r="I21" s="69"/>
      <c r="J21" s="69"/>
      <c r="K21" s="69"/>
      <c r="L21" s="69"/>
    </row>
    <row r="22" spans="1:12" x14ac:dyDescent="0.2">
      <c r="A22" s="81" t="e">
        <f>VLOOKUP(B16,squadre,11,FALSE)</f>
        <v>#N/A</v>
      </c>
      <c r="B22" s="70" t="e">
        <f>VLOOKUP(B16,squadre,12,FALSE)</f>
        <v>#N/A</v>
      </c>
      <c r="C22" s="69"/>
      <c r="D22" s="81">
        <f>VLOOKUP(E16,squadre,11,FALSE)</f>
        <v>5</v>
      </c>
      <c r="E22" s="70" t="str">
        <f>VLOOKUP(E16,squadre,12,FALSE)</f>
        <v>Franziska Bartelt</v>
      </c>
      <c r="F22" s="58"/>
      <c r="G22" s="69"/>
      <c r="H22" s="69"/>
      <c r="I22" s="69"/>
      <c r="J22" s="69"/>
      <c r="K22" s="69"/>
      <c r="L22" s="69"/>
    </row>
    <row r="23" spans="1:12" x14ac:dyDescent="0.2">
      <c r="A23" s="81" t="e">
        <f>VLOOKUP(B16,squadre,13,FALSE)</f>
        <v>#N/A</v>
      </c>
      <c r="B23" s="70" t="e">
        <f>VLOOKUP(B16,squadre,14,FALSE)</f>
        <v>#N/A</v>
      </c>
      <c r="C23" s="69"/>
      <c r="D23" s="81">
        <f>VLOOKUP(E16,squadre,13,FALSE)</f>
        <v>6</v>
      </c>
      <c r="E23" s="70" t="str">
        <f>VLOOKUP(E16,squadre,14,FALSE)</f>
        <v>Jojo</v>
      </c>
      <c r="F23" s="58"/>
      <c r="G23" s="69"/>
      <c r="H23" s="69"/>
      <c r="I23" s="69"/>
      <c r="J23" s="69"/>
      <c r="K23" s="69"/>
      <c r="L23" s="69"/>
    </row>
    <row r="24" spans="1:12" x14ac:dyDescent="0.2">
      <c r="A24" s="81" t="e">
        <f>VLOOKUP(B16,squadre,15,FALSE)</f>
        <v>#N/A</v>
      </c>
      <c r="B24" s="70" t="e">
        <f>VLOOKUP(B16,squadre,16,FALSE)</f>
        <v>#N/A</v>
      </c>
      <c r="C24" s="69"/>
      <c r="D24" s="81">
        <f>VLOOKUP(E16,squadre,15,FALSE)</f>
        <v>7</v>
      </c>
      <c r="E24" s="70" t="str">
        <f>VLOOKUP(E16,squadre,16,FALSE)</f>
        <v>Belinda Hotz</v>
      </c>
      <c r="F24" s="58"/>
      <c r="G24" s="69"/>
      <c r="H24" s="69"/>
      <c r="I24" s="69"/>
      <c r="J24" s="69"/>
      <c r="K24" s="69"/>
      <c r="L24" s="69"/>
    </row>
    <row r="25" spans="1:12" x14ac:dyDescent="0.2">
      <c r="A25" s="81" t="e">
        <f>VLOOKUP(B16,squadre,17,FALSE)</f>
        <v>#N/A</v>
      </c>
      <c r="B25" s="70" t="e">
        <f>VLOOKUP(B16,squadre,18,FALSE)</f>
        <v>#N/A</v>
      </c>
      <c r="C25" s="69"/>
      <c r="D25" s="81">
        <f>VLOOKUP(E16,squadre,17,FALSE)</f>
        <v>8</v>
      </c>
      <c r="E25" s="70" t="str">
        <f>VLOOKUP(E16,squadre,18,FALSE)</f>
        <v>Malin Alge</v>
      </c>
      <c r="F25" s="58"/>
      <c r="G25" s="69"/>
      <c r="H25" s="69"/>
      <c r="I25" s="69"/>
      <c r="J25" s="69"/>
      <c r="K25" s="69"/>
      <c r="L25" s="69"/>
    </row>
    <row r="26" spans="1:12" x14ac:dyDescent="0.2">
      <c r="A26" s="81" t="e">
        <f>VLOOKUP(B16,squadre,19,FALSE)</f>
        <v>#N/A</v>
      </c>
      <c r="B26" s="70" t="e">
        <f>VLOOKUP(B16,squadre,20,FALSE)</f>
        <v>#N/A</v>
      </c>
      <c r="C26" s="69"/>
      <c r="D26" s="81">
        <f>VLOOKUP(E16,squadre,19,FALSE)</f>
        <v>0</v>
      </c>
      <c r="E26" s="70">
        <f>VLOOKUP(E16,squadre,20,FALSE)</f>
        <v>0</v>
      </c>
      <c r="F26" s="58"/>
      <c r="G26" s="69"/>
      <c r="H26" s="69"/>
      <c r="I26" s="69"/>
      <c r="J26" s="69"/>
      <c r="K26" s="69"/>
      <c r="L26" s="69"/>
    </row>
    <row r="27" spans="1:12" x14ac:dyDescent="0.2">
      <c r="A27" s="81" t="e">
        <f>VLOOKUP(B16,squadre,21,FALSE)</f>
        <v>#N/A</v>
      </c>
      <c r="B27" s="70" t="e">
        <f>VLOOKUP(B16,squadre,22,FALSE)</f>
        <v>#N/A</v>
      </c>
      <c r="C27" s="69"/>
      <c r="D27" s="81">
        <f>VLOOKUP(E16,squadre,21,FALSE)</f>
        <v>10</v>
      </c>
      <c r="E27" s="70" t="str">
        <f>VLOOKUP(E16,squadre,22,FALSE)</f>
        <v>Nina Lüssi</v>
      </c>
      <c r="F27" s="58"/>
      <c r="G27" s="69"/>
      <c r="H27" s="69"/>
      <c r="I27" s="69"/>
      <c r="J27" s="69"/>
      <c r="K27" s="69"/>
      <c r="L27" s="69"/>
    </row>
    <row r="28" spans="1:12" x14ac:dyDescent="0.2">
      <c r="A28" s="83"/>
      <c r="B28" s="74"/>
      <c r="C28" s="69"/>
      <c r="D28" s="83"/>
      <c r="E28" s="74"/>
      <c r="F28" s="58"/>
      <c r="G28" s="69"/>
      <c r="H28" s="69"/>
      <c r="I28" s="69"/>
      <c r="J28" s="69"/>
      <c r="K28" s="69"/>
      <c r="L28" s="69"/>
    </row>
    <row r="29" spans="1:12" x14ac:dyDescent="0.2">
      <c r="A29" s="55"/>
      <c r="B29" s="55"/>
      <c r="C29" s="55"/>
      <c r="D29" s="55"/>
      <c r="E29" s="55"/>
      <c r="F29" s="71"/>
      <c r="G29" s="69"/>
      <c r="H29" s="69"/>
      <c r="I29" s="69"/>
      <c r="J29" s="69"/>
      <c r="K29" s="69"/>
      <c r="L29" s="69"/>
    </row>
    <row r="30" spans="1:12" x14ac:dyDescent="0.2">
      <c r="A30" s="77" t="s">
        <v>352</v>
      </c>
      <c r="B30" s="78" t="str">
        <f>B16</f>
        <v>-</v>
      </c>
      <c r="C30" s="84"/>
      <c r="D30" s="84"/>
      <c r="E30" s="78" t="str">
        <f>E16</f>
        <v>Swiss Ladies</v>
      </c>
      <c r="F30" s="71"/>
      <c r="G30" s="69"/>
      <c r="H30" s="69"/>
      <c r="I30" s="69"/>
      <c r="J30" s="69"/>
      <c r="K30" s="69"/>
      <c r="L30" s="69"/>
    </row>
    <row r="31" spans="1:12" x14ac:dyDescent="0.2">
      <c r="A31" s="56" t="s">
        <v>353</v>
      </c>
      <c r="B31" s="68"/>
      <c r="C31" s="14"/>
      <c r="D31" s="71"/>
      <c r="E31" s="68"/>
      <c r="F31" s="58"/>
      <c r="G31" s="69"/>
      <c r="H31" s="69"/>
      <c r="I31" s="69"/>
      <c r="J31" s="69"/>
      <c r="K31" s="69"/>
      <c r="L31" s="69"/>
    </row>
    <row r="32" spans="1:12" x14ac:dyDescent="0.2">
      <c r="A32" s="56" t="s">
        <v>354</v>
      </c>
      <c r="B32" s="68"/>
      <c r="C32" s="14"/>
      <c r="D32" s="71"/>
      <c r="E32" s="68"/>
      <c r="F32" s="58"/>
      <c r="G32" s="69"/>
      <c r="H32" s="69"/>
      <c r="I32" s="69"/>
      <c r="J32" s="69"/>
      <c r="K32" s="69"/>
      <c r="L32" s="69"/>
    </row>
    <row r="33" spans="1:12" x14ac:dyDescent="0.2">
      <c r="A33" s="56" t="s">
        <v>355</v>
      </c>
      <c r="B33" s="69"/>
      <c r="C33" s="14"/>
      <c r="D33" s="71"/>
      <c r="E33" s="69"/>
      <c r="F33" s="58"/>
      <c r="G33" s="69"/>
      <c r="H33" s="69"/>
      <c r="I33" s="69"/>
      <c r="J33" s="69"/>
      <c r="K33" s="69"/>
      <c r="L33" s="69"/>
    </row>
    <row r="34" spans="1:12" x14ac:dyDescent="0.2">
      <c r="A34" s="56" t="s">
        <v>356</v>
      </c>
      <c r="B34" s="69"/>
      <c r="C34" s="14"/>
      <c r="D34" s="71"/>
      <c r="E34" s="69"/>
      <c r="F34" s="58"/>
      <c r="G34" s="69"/>
      <c r="H34" s="69"/>
      <c r="I34" s="69"/>
      <c r="J34" s="69"/>
      <c r="K34" s="69"/>
      <c r="L34" s="69"/>
    </row>
    <row r="35" spans="1:12" ht="15.75" x14ac:dyDescent="0.25">
      <c r="A35" s="85" t="s">
        <v>357</v>
      </c>
      <c r="B35" s="86"/>
      <c r="C35" s="87"/>
      <c r="D35" s="88"/>
      <c r="E35" s="86"/>
      <c r="F35" s="58"/>
      <c r="G35" s="69"/>
      <c r="H35" s="69"/>
      <c r="I35" s="69"/>
      <c r="J35" s="69"/>
      <c r="K35" s="69"/>
      <c r="L35" s="69"/>
    </row>
    <row r="36" spans="1:12" x14ac:dyDescent="0.2">
      <c r="A36" s="89"/>
      <c r="B36" s="8"/>
      <c r="E36" s="55"/>
      <c r="F36" s="71"/>
      <c r="G36" s="69"/>
      <c r="H36" s="69"/>
      <c r="I36" s="69"/>
      <c r="J36" s="69"/>
      <c r="K36" s="69"/>
      <c r="L36" s="69"/>
    </row>
    <row r="37" spans="1:12" x14ac:dyDescent="0.2">
      <c r="A37" s="56" t="s">
        <v>358</v>
      </c>
      <c r="B37" s="69"/>
      <c r="C37" s="14"/>
      <c r="F37" s="71"/>
      <c r="G37" s="69"/>
      <c r="H37" s="69"/>
      <c r="I37" s="69"/>
      <c r="J37" s="69"/>
      <c r="K37" s="69"/>
      <c r="L37" s="69"/>
    </row>
    <row r="38" spans="1:12" x14ac:dyDescent="0.2">
      <c r="A38" s="55"/>
      <c r="B38" s="55"/>
      <c r="G38" s="55"/>
      <c r="H38" s="55"/>
      <c r="I38" s="55"/>
      <c r="J38" s="55"/>
      <c r="K38" s="55"/>
      <c r="L38" s="55"/>
    </row>
    <row r="39" spans="1:12" x14ac:dyDescent="0.2">
      <c r="A39" s="28" t="s">
        <v>341</v>
      </c>
      <c r="B39" s="125" t="s">
        <v>388</v>
      </c>
      <c r="D39" s="28" t="s">
        <v>342</v>
      </c>
      <c r="E39" s="3"/>
      <c r="G39" s="28" t="s">
        <v>359</v>
      </c>
      <c r="H39" s="3"/>
      <c r="K39" s="28" t="s">
        <v>360</v>
      </c>
      <c r="L39" s="3"/>
    </row>
    <row r="40" spans="1:12" x14ac:dyDescent="0.2">
      <c r="B40" s="55"/>
      <c r="E40" s="55"/>
      <c r="H40" s="55"/>
      <c r="L40" s="55"/>
    </row>
    <row r="41" spans="1:12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45" x14ac:dyDescent="0.6">
      <c r="A42" s="170" t="s">
        <v>331</v>
      </c>
      <c r="B42" s="160"/>
      <c r="C42" s="160"/>
      <c r="D42" s="160"/>
      <c r="E42" s="160"/>
      <c r="F42" s="52" t="s">
        <v>332</v>
      </c>
      <c r="G42" s="53"/>
      <c r="H42" s="53"/>
      <c r="I42" s="53"/>
      <c r="J42" s="53"/>
      <c r="K42" s="169" t="s">
        <v>333</v>
      </c>
      <c r="L42" s="160"/>
    </row>
    <row r="43" spans="1:12" x14ac:dyDescent="0.2">
      <c r="A43" s="8"/>
      <c r="B43" s="8"/>
      <c r="C43" s="55"/>
      <c r="D43" s="8"/>
      <c r="E43" s="8"/>
      <c r="F43" s="55"/>
      <c r="G43" s="8"/>
      <c r="H43" s="8"/>
      <c r="I43" s="8"/>
      <c r="J43" s="8"/>
      <c r="K43" s="8"/>
      <c r="L43" s="8"/>
    </row>
    <row r="44" spans="1:12" x14ac:dyDescent="0.2">
      <c r="A44" s="56" t="s">
        <v>19</v>
      </c>
      <c r="B44" s="90">
        <f>B3+4</f>
        <v>63</v>
      </c>
      <c r="C44" s="58"/>
      <c r="D44" s="167" t="s">
        <v>334</v>
      </c>
      <c r="E44" s="168"/>
      <c r="F44" s="60">
        <f>B44</f>
        <v>63</v>
      </c>
      <c r="G44" s="61" t="s">
        <v>335</v>
      </c>
      <c r="H44" s="62" t="str">
        <f>B57</f>
        <v>Can. Mutina</v>
      </c>
      <c r="I44" s="167" t="s">
        <v>336</v>
      </c>
      <c r="J44" s="168"/>
      <c r="K44" s="62" t="str">
        <f>E57</f>
        <v>UKS SET</v>
      </c>
      <c r="L44" s="61" t="s">
        <v>65</v>
      </c>
    </row>
    <row r="45" spans="1:12" x14ac:dyDescent="0.2">
      <c r="A45" s="56" t="s">
        <v>337</v>
      </c>
      <c r="B45" s="91">
        <f>VLOOKUP(FLOOR(B44/4,1)*4+1,calendario,2,FALSE)</f>
        <v>0.39583333333333331</v>
      </c>
      <c r="C45" s="58"/>
      <c r="D45" s="162"/>
      <c r="E45" s="163"/>
      <c r="F45" s="58"/>
      <c r="G45" s="68"/>
      <c r="H45" s="68"/>
      <c r="I45" s="68"/>
      <c r="J45" s="68"/>
      <c r="K45" s="69"/>
      <c r="L45" s="69"/>
    </row>
    <row r="46" spans="1:12" x14ac:dyDescent="0.2">
      <c r="A46" s="56" t="s">
        <v>338</v>
      </c>
      <c r="B46" s="70">
        <f>VLOOKUP(B44,calendario,3,FALSE)</f>
        <v>3</v>
      </c>
      <c r="C46" s="58"/>
      <c r="D46" s="150"/>
      <c r="E46" s="164"/>
      <c r="F46" s="58"/>
      <c r="G46" s="68"/>
      <c r="H46" s="68"/>
      <c r="I46" s="68"/>
      <c r="J46" s="68"/>
      <c r="K46" s="69"/>
      <c r="L46" s="69"/>
    </row>
    <row r="47" spans="1:12" x14ac:dyDescent="0.2">
      <c r="A47" s="56" t="s">
        <v>36</v>
      </c>
      <c r="B47" s="70" t="str">
        <f>VLOOKUP(B57,squadre,2,FALSE)</f>
        <v>1st Division</v>
      </c>
      <c r="C47" s="58"/>
      <c r="D47" s="150"/>
      <c r="E47" s="164"/>
      <c r="F47" s="58"/>
      <c r="G47" s="68"/>
      <c r="H47" s="68"/>
      <c r="I47" s="68"/>
      <c r="J47" s="68"/>
      <c r="K47" s="69"/>
      <c r="L47" s="69"/>
    </row>
    <row r="48" spans="1:12" x14ac:dyDescent="0.2">
      <c r="A48" s="56" t="s">
        <v>340</v>
      </c>
      <c r="B48" s="72">
        <v>42834</v>
      </c>
      <c r="C48" s="58"/>
      <c r="D48" s="150"/>
      <c r="E48" s="164"/>
      <c r="F48" s="58"/>
      <c r="G48" s="68"/>
      <c r="H48" s="69"/>
      <c r="I48" s="68"/>
      <c r="J48" s="68"/>
      <c r="K48" s="68"/>
      <c r="L48" s="69"/>
    </row>
    <row r="49" spans="1:12" x14ac:dyDescent="0.2">
      <c r="A49" s="73"/>
      <c r="B49" s="74"/>
      <c r="C49" s="58"/>
      <c r="D49" s="150"/>
      <c r="E49" s="164"/>
      <c r="F49" s="58"/>
      <c r="G49" s="68"/>
      <c r="H49" s="68"/>
      <c r="I49" s="68"/>
      <c r="J49" s="68"/>
      <c r="K49" s="69"/>
      <c r="L49" s="69"/>
    </row>
    <row r="50" spans="1:12" x14ac:dyDescent="0.2">
      <c r="A50" s="56" t="s">
        <v>341</v>
      </c>
      <c r="B50" s="75" t="str">
        <f>VLOOKUP(B44,calendario,9,FALSE)</f>
        <v>Bologna U21</v>
      </c>
      <c r="C50" s="58"/>
      <c r="D50" s="150"/>
      <c r="E50" s="164"/>
      <c r="F50" s="58"/>
      <c r="G50" s="69"/>
      <c r="H50" s="69"/>
      <c r="I50" s="69"/>
      <c r="J50" s="69"/>
      <c r="K50" s="69"/>
      <c r="L50" s="69"/>
    </row>
    <row r="51" spans="1:12" x14ac:dyDescent="0.2">
      <c r="A51" s="56" t="s">
        <v>342</v>
      </c>
      <c r="B51" s="74"/>
      <c r="C51" s="58"/>
      <c r="D51" s="150"/>
      <c r="E51" s="164"/>
      <c r="F51" s="58"/>
      <c r="G51" s="69"/>
      <c r="H51" s="69"/>
      <c r="I51" s="69"/>
      <c r="J51" s="69"/>
      <c r="K51" s="69"/>
      <c r="L51" s="69"/>
    </row>
    <row r="52" spans="1:12" x14ac:dyDescent="0.2">
      <c r="A52" s="73"/>
      <c r="B52" s="74"/>
      <c r="C52" s="58"/>
      <c r="D52" s="150"/>
      <c r="E52" s="164"/>
      <c r="F52" s="58"/>
      <c r="G52" s="69"/>
      <c r="H52" s="69"/>
      <c r="I52" s="69"/>
      <c r="J52" s="69"/>
      <c r="K52" s="69"/>
      <c r="L52" s="69"/>
    </row>
    <row r="53" spans="1:12" x14ac:dyDescent="0.2">
      <c r="A53" s="56" t="s">
        <v>343</v>
      </c>
      <c r="B53" s="74"/>
      <c r="C53" s="58"/>
      <c r="D53" s="150"/>
      <c r="E53" s="164"/>
      <c r="F53" s="58"/>
      <c r="G53" s="69"/>
      <c r="H53" s="69"/>
      <c r="I53" s="69"/>
      <c r="J53" s="69"/>
      <c r="K53" s="69"/>
      <c r="L53" s="69"/>
    </row>
    <row r="54" spans="1:12" x14ac:dyDescent="0.2">
      <c r="A54" s="56" t="s">
        <v>344</v>
      </c>
      <c r="B54" s="74"/>
      <c r="C54" s="58"/>
      <c r="D54" s="150"/>
      <c r="E54" s="164"/>
      <c r="F54" s="58"/>
      <c r="G54" s="69"/>
      <c r="H54" s="69"/>
      <c r="I54" s="69"/>
      <c r="J54" s="69"/>
      <c r="K54" s="69"/>
      <c r="L54" s="69"/>
    </row>
    <row r="55" spans="1:12" x14ac:dyDescent="0.2">
      <c r="A55" s="56" t="s">
        <v>345</v>
      </c>
      <c r="B55" s="74"/>
      <c r="C55" s="58"/>
      <c r="D55" s="165"/>
      <c r="E55" s="166"/>
      <c r="F55" s="58"/>
      <c r="G55" s="69"/>
      <c r="H55" s="69"/>
      <c r="I55" s="69"/>
      <c r="J55" s="69"/>
      <c r="K55" s="69"/>
      <c r="L55" s="69"/>
    </row>
    <row r="56" spans="1:12" x14ac:dyDescent="0.2">
      <c r="A56" s="55"/>
      <c r="B56" s="55"/>
      <c r="D56" s="55"/>
      <c r="E56" s="55"/>
      <c r="F56" s="71"/>
      <c r="G56" s="69"/>
      <c r="H56" s="69"/>
      <c r="I56" s="69"/>
      <c r="J56" s="69"/>
      <c r="K56" s="69"/>
      <c r="L56" s="69"/>
    </row>
    <row r="57" spans="1:12" x14ac:dyDescent="0.2">
      <c r="A57" s="77" t="s">
        <v>346</v>
      </c>
      <c r="B57" s="78" t="str">
        <f>VLOOKUP(B44,calendario,5,FALSE)</f>
        <v>Can. Mutina</v>
      </c>
      <c r="C57" s="79"/>
      <c r="D57" s="77" t="s">
        <v>347</v>
      </c>
      <c r="E57" s="78" t="str">
        <f>VLOOKUP(B44,calendario,6,FALSE)</f>
        <v>UKS SET</v>
      </c>
      <c r="F57" s="6"/>
      <c r="G57" s="69"/>
      <c r="H57" s="69"/>
      <c r="I57" s="69"/>
      <c r="J57" s="69"/>
      <c r="K57" s="69"/>
      <c r="L57" s="69"/>
    </row>
    <row r="58" spans="1:12" x14ac:dyDescent="0.2">
      <c r="A58" s="56" t="s">
        <v>348</v>
      </c>
      <c r="B58" s="56" t="s">
        <v>349</v>
      </c>
      <c r="C58" s="73"/>
      <c r="D58" s="56" t="s">
        <v>348</v>
      </c>
      <c r="E58" s="56" t="s">
        <v>349</v>
      </c>
      <c r="F58" s="80"/>
      <c r="G58" s="69"/>
      <c r="H58" s="69"/>
      <c r="I58" s="69"/>
      <c r="J58" s="69"/>
      <c r="K58" s="69"/>
      <c r="L58" s="69"/>
    </row>
    <row r="59" spans="1:12" x14ac:dyDescent="0.2">
      <c r="A59" s="81">
        <f>VLOOKUP(B57,squadre,3,FALSE)</f>
        <v>1</v>
      </c>
      <c r="B59" s="70" t="str">
        <f>VLOOKUP(B57,squadre,4,FALSE)</f>
        <v>Andrea Caminati</v>
      </c>
      <c r="C59" s="69"/>
      <c r="D59" s="81">
        <f>VLOOKUP(E57,squadre,3,FALSE)</f>
        <v>2</v>
      </c>
      <c r="E59" s="70" t="str">
        <f>VLOOKUP(E57,squadre,4,FALSE)</f>
        <v>Pilarz Łukasz</v>
      </c>
      <c r="F59" s="58"/>
      <c r="G59" s="69"/>
      <c r="H59" s="69"/>
      <c r="I59" s="69"/>
      <c r="J59" s="69"/>
      <c r="K59" s="69"/>
      <c r="L59" s="69"/>
    </row>
    <row r="60" spans="1:12" x14ac:dyDescent="0.2">
      <c r="A60" s="81">
        <f>VLOOKUP(B57,squadre,5,FALSE)</f>
        <v>3</v>
      </c>
      <c r="B60" s="70" t="str">
        <f>VLOOKUP(B57,squadre,6,FALSE)</f>
        <v>Filippo Spezzani</v>
      </c>
      <c r="C60" s="69"/>
      <c r="D60" s="81">
        <f>VLOOKUP(E57,squadre,5,FALSE)</f>
        <v>3</v>
      </c>
      <c r="E60" s="70" t="str">
        <f>VLOOKUP(E57,squadre,6,FALSE)</f>
        <v>Dawidek Bartłomiej</v>
      </c>
      <c r="F60" s="58"/>
      <c r="G60" s="69"/>
      <c r="H60" s="69"/>
      <c r="I60" s="69"/>
      <c r="J60" s="69"/>
      <c r="K60" s="69"/>
      <c r="L60" s="69"/>
    </row>
    <row r="61" spans="1:12" x14ac:dyDescent="0.2">
      <c r="A61" s="81">
        <f>VLOOKUP(B57,squadre,7,FALSE)</f>
        <v>4</v>
      </c>
      <c r="B61" s="70" t="str">
        <f>VLOOKUP(B57,squadre,8,FALSE)</f>
        <v>Mario Moschetti</v>
      </c>
      <c r="C61" s="69"/>
      <c r="D61" s="81">
        <f>VLOOKUP(E57,squadre,7,FALSE)</f>
        <v>4</v>
      </c>
      <c r="E61" s="70" t="str">
        <f>VLOOKUP(E57,squadre,8,FALSE)</f>
        <v>Damian Nusler</v>
      </c>
      <c r="F61" s="58"/>
      <c r="G61" s="69"/>
      <c r="H61" s="69"/>
      <c r="I61" s="69"/>
      <c r="J61" s="69"/>
      <c r="K61" s="69"/>
      <c r="L61" s="69"/>
    </row>
    <row r="62" spans="1:12" x14ac:dyDescent="0.2">
      <c r="A62" s="81">
        <f>VLOOKUP(B57,squadre,9,FALSE)</f>
        <v>5</v>
      </c>
      <c r="B62" s="70" t="str">
        <f>VLOOKUP(B57,squadre,10,FALSE)</f>
        <v>Maurizio Mazzanti</v>
      </c>
      <c r="C62" s="69"/>
      <c r="D62" s="81">
        <f>VLOOKUP(E57,squadre,9,FALSE)</f>
        <v>6</v>
      </c>
      <c r="E62" s="70" t="str">
        <f>VLOOKUP(E57,squadre,10,FALSE)</f>
        <v>Witkowski Jakub</v>
      </c>
      <c r="F62" s="58"/>
      <c r="G62" s="69"/>
      <c r="H62" s="69"/>
      <c r="I62" s="69"/>
      <c r="J62" s="69"/>
      <c r="K62" s="69"/>
      <c r="L62" s="69"/>
    </row>
    <row r="63" spans="1:12" x14ac:dyDescent="0.2">
      <c r="A63" s="81">
        <f>VLOOKUP(B57,squadre,11,FALSE)</f>
        <v>6</v>
      </c>
      <c r="B63" s="70" t="str">
        <f>VLOOKUP(B57,squadre,12,FALSE)</f>
        <v>Lorenzo De Toni</v>
      </c>
      <c r="C63" s="69"/>
      <c r="D63" s="81">
        <f>VLOOKUP(E57,squadre,11,FALSE)</f>
        <v>7</v>
      </c>
      <c r="E63" s="70" t="str">
        <f>VLOOKUP(E57,squadre,12,FALSE)</f>
        <v>Bajerski Piotr</v>
      </c>
      <c r="F63" s="58"/>
      <c r="G63" s="69"/>
      <c r="H63" s="69"/>
      <c r="I63" s="69"/>
      <c r="J63" s="69"/>
      <c r="K63" s="69"/>
      <c r="L63" s="69"/>
    </row>
    <row r="64" spans="1:12" x14ac:dyDescent="0.2">
      <c r="A64" s="81">
        <f>VLOOKUP(B57,squadre,13,FALSE)</f>
        <v>7</v>
      </c>
      <c r="B64" s="70" t="str">
        <f>VLOOKUP(B57,squadre,14,FALSE)</f>
        <v>Mirko Bello</v>
      </c>
      <c r="C64" s="69"/>
      <c r="D64" s="81">
        <f>VLOOKUP(E57,squadre,13,FALSE)</f>
        <v>8</v>
      </c>
      <c r="E64" s="70" t="str">
        <f>VLOOKUP(E57,squadre,14,FALSE)</f>
        <v>Pilarz Arkadiusz</v>
      </c>
      <c r="F64" s="58"/>
      <c r="G64" s="69"/>
      <c r="H64" s="69"/>
      <c r="I64" s="69"/>
      <c r="J64" s="69"/>
      <c r="K64" s="69"/>
      <c r="L64" s="69"/>
    </row>
    <row r="65" spans="1:12" x14ac:dyDescent="0.2">
      <c r="A65" s="81">
        <f>VLOOKUP(B57,squadre,15,FALSE)</f>
        <v>8</v>
      </c>
      <c r="B65" s="70" t="str">
        <f>VLOOKUP(B57,squadre,16,FALSE)</f>
        <v>Matteo Gobbi</v>
      </c>
      <c r="C65" s="69"/>
      <c r="D65" s="81">
        <f>VLOOKUP(E57,squadre,15,FALSE)</f>
        <v>9</v>
      </c>
      <c r="E65" s="70" t="str">
        <f>VLOOKUP(E57,squadre,16,FALSE)</f>
        <v>Kupczak Koedian</v>
      </c>
      <c r="F65" s="58"/>
      <c r="G65" s="69"/>
      <c r="H65" s="69"/>
      <c r="I65" s="69"/>
      <c r="J65" s="69"/>
      <c r="K65" s="69"/>
      <c r="L65" s="69"/>
    </row>
    <row r="66" spans="1:12" x14ac:dyDescent="0.2">
      <c r="A66" s="81">
        <f>VLOOKUP(B57,squadre,17,FALSE)</f>
        <v>9</v>
      </c>
      <c r="B66" s="70" t="str">
        <f>VLOOKUP(B57,squadre,18,FALSE)</f>
        <v>Piero Pizzo</v>
      </c>
      <c r="C66" s="69"/>
      <c r="D66" s="81">
        <f>VLOOKUP(E57,squadre,17,FALSE)</f>
        <v>10</v>
      </c>
      <c r="E66" s="70" t="str">
        <f>VLOOKUP(E57,squadre,18,FALSE)</f>
        <v>Cebula Dawid</v>
      </c>
      <c r="F66" s="58"/>
      <c r="G66" s="69"/>
      <c r="H66" s="69"/>
      <c r="I66" s="69"/>
      <c r="J66" s="69"/>
      <c r="K66" s="69"/>
      <c r="L66" s="69"/>
    </row>
    <row r="67" spans="1:12" x14ac:dyDescent="0.2">
      <c r="A67" s="81">
        <f>VLOOKUP(B57,squadre,19,FALSE)</f>
        <v>10</v>
      </c>
      <c r="B67" s="70" t="str">
        <f>VLOOKUP(B57,squadre,20,FALSE)</f>
        <v>Enrico Moschetti</v>
      </c>
      <c r="C67" s="69"/>
      <c r="D67" s="81">
        <f>VLOOKUP(E57,squadre,19,FALSE)</f>
        <v>0</v>
      </c>
      <c r="E67" s="70">
        <f>VLOOKUP(E57,squadre,20,FALSE)</f>
        <v>0</v>
      </c>
      <c r="F67" s="58"/>
      <c r="G67" s="69"/>
      <c r="H67" s="69"/>
      <c r="I67" s="69"/>
      <c r="J67" s="69"/>
      <c r="K67" s="69"/>
      <c r="L67" s="69"/>
    </row>
    <row r="68" spans="1:12" x14ac:dyDescent="0.2">
      <c r="A68" s="81">
        <f>VLOOKUP(B57,squadre,21,FALSE)</f>
        <v>0</v>
      </c>
      <c r="B68" s="70">
        <f>VLOOKUP(B57,squadre,22,FALSE)</f>
        <v>0</v>
      </c>
      <c r="C68" s="69"/>
      <c r="D68" s="81">
        <f>VLOOKUP(E57,squadre,21,FALSE)</f>
        <v>0</v>
      </c>
      <c r="E68" s="70">
        <f>VLOOKUP(E57,squadre,22,FALSE)</f>
        <v>0</v>
      </c>
      <c r="F68" s="58"/>
      <c r="G68" s="69"/>
      <c r="H68" s="69"/>
      <c r="I68" s="69"/>
      <c r="J68" s="69"/>
      <c r="K68" s="69"/>
      <c r="L68" s="69"/>
    </row>
    <row r="69" spans="1:12" x14ac:dyDescent="0.2">
      <c r="A69" s="83"/>
      <c r="B69" s="74"/>
      <c r="C69" s="69"/>
      <c r="D69" s="83"/>
      <c r="E69" s="74"/>
      <c r="F69" s="58"/>
      <c r="G69" s="69"/>
      <c r="H69" s="69"/>
      <c r="I69" s="69"/>
      <c r="J69" s="69"/>
      <c r="K69" s="69"/>
      <c r="L69" s="69"/>
    </row>
    <row r="70" spans="1:12" x14ac:dyDescent="0.2">
      <c r="A70" s="55"/>
      <c r="B70" s="55"/>
      <c r="C70" s="55"/>
      <c r="D70" s="55"/>
      <c r="E70" s="55"/>
      <c r="F70" s="71"/>
      <c r="G70" s="69"/>
      <c r="H70" s="69"/>
      <c r="I70" s="69"/>
      <c r="J70" s="69"/>
      <c r="K70" s="69"/>
      <c r="L70" s="69"/>
    </row>
    <row r="71" spans="1:12" x14ac:dyDescent="0.2">
      <c r="A71" s="77" t="s">
        <v>352</v>
      </c>
      <c r="B71" s="78" t="str">
        <f>B57</f>
        <v>Can. Mutina</v>
      </c>
      <c r="C71" s="84"/>
      <c r="D71" s="84"/>
      <c r="E71" s="78" t="str">
        <f>E57</f>
        <v>UKS SET</v>
      </c>
      <c r="F71" s="71"/>
      <c r="G71" s="69"/>
      <c r="H71" s="69"/>
      <c r="I71" s="69"/>
      <c r="J71" s="69"/>
      <c r="K71" s="69"/>
      <c r="L71" s="69"/>
    </row>
    <row r="72" spans="1:12" x14ac:dyDescent="0.2">
      <c r="A72" s="56" t="s">
        <v>353</v>
      </c>
      <c r="B72" s="68"/>
      <c r="C72" s="14"/>
      <c r="D72" s="71"/>
      <c r="E72" s="68"/>
      <c r="F72" s="58"/>
      <c r="G72" s="69"/>
      <c r="H72" s="69"/>
      <c r="I72" s="69"/>
      <c r="J72" s="69"/>
      <c r="K72" s="69"/>
      <c r="L72" s="69"/>
    </row>
    <row r="73" spans="1:12" x14ac:dyDescent="0.2">
      <c r="A73" s="56" t="s">
        <v>354</v>
      </c>
      <c r="B73" s="69"/>
      <c r="C73" s="14"/>
      <c r="D73" s="71"/>
      <c r="E73" s="69"/>
      <c r="F73" s="58"/>
      <c r="G73" s="69"/>
      <c r="H73" s="69"/>
      <c r="I73" s="69"/>
      <c r="J73" s="69"/>
      <c r="K73" s="69"/>
      <c r="L73" s="69"/>
    </row>
    <row r="74" spans="1:12" x14ac:dyDescent="0.2">
      <c r="A74" s="56" t="s">
        <v>355</v>
      </c>
      <c r="B74" s="69"/>
      <c r="C74" s="14"/>
      <c r="D74" s="71"/>
      <c r="E74" s="69"/>
      <c r="F74" s="58"/>
      <c r="G74" s="69"/>
      <c r="H74" s="69"/>
      <c r="I74" s="69"/>
      <c r="J74" s="69"/>
      <c r="K74" s="69"/>
      <c r="L74" s="69"/>
    </row>
    <row r="75" spans="1:12" x14ac:dyDescent="0.2">
      <c r="A75" s="56" t="s">
        <v>356</v>
      </c>
      <c r="B75" s="69"/>
      <c r="C75" s="14"/>
      <c r="D75" s="71"/>
      <c r="E75" s="69"/>
      <c r="F75" s="58"/>
      <c r="G75" s="69"/>
      <c r="H75" s="69"/>
      <c r="I75" s="69"/>
      <c r="J75" s="69"/>
      <c r="K75" s="69"/>
      <c r="L75" s="69"/>
    </row>
    <row r="76" spans="1:12" ht="15.75" x14ac:dyDescent="0.25">
      <c r="A76" s="85" t="s">
        <v>357</v>
      </c>
      <c r="B76" s="86">
        <v>3</v>
      </c>
      <c r="C76" s="87"/>
      <c r="D76" s="88"/>
      <c r="E76" s="86">
        <v>0</v>
      </c>
      <c r="F76" s="58"/>
      <c r="G76" s="69"/>
      <c r="H76" s="69"/>
      <c r="I76" s="69"/>
      <c r="J76" s="69"/>
      <c r="K76" s="69"/>
      <c r="L76" s="69"/>
    </row>
    <row r="77" spans="1:12" x14ac:dyDescent="0.2">
      <c r="A77" s="89"/>
      <c r="B77" s="8"/>
      <c r="E77" s="55"/>
      <c r="F77" s="71"/>
      <c r="G77" s="69"/>
      <c r="H77" s="69"/>
      <c r="I77" s="69"/>
      <c r="J77" s="69"/>
      <c r="K77" s="69"/>
      <c r="L77" s="69"/>
    </row>
    <row r="78" spans="1:12" x14ac:dyDescent="0.2">
      <c r="A78" s="56" t="s">
        <v>358</v>
      </c>
      <c r="B78" s="69"/>
      <c r="C78" s="14"/>
      <c r="F78" s="71"/>
      <c r="G78" s="69"/>
      <c r="H78" s="69"/>
      <c r="I78" s="69"/>
      <c r="J78" s="69"/>
      <c r="K78" s="69"/>
      <c r="L78" s="69"/>
    </row>
    <row r="79" spans="1:12" x14ac:dyDescent="0.2">
      <c r="A79" s="55"/>
      <c r="B79" s="55"/>
      <c r="G79" s="55"/>
      <c r="H79" s="55"/>
      <c r="I79" s="55"/>
      <c r="J79" s="55"/>
      <c r="K79" s="55"/>
      <c r="L79" s="55"/>
    </row>
    <row r="80" spans="1:12" x14ac:dyDescent="0.2">
      <c r="A80" s="28" t="s">
        <v>341</v>
      </c>
      <c r="B80" s="125" t="s">
        <v>393</v>
      </c>
      <c r="D80" s="28" t="s">
        <v>342</v>
      </c>
      <c r="E80" s="125" t="s">
        <v>393</v>
      </c>
      <c r="G80" s="28" t="s">
        <v>359</v>
      </c>
      <c r="H80" s="3"/>
      <c r="K80" s="28" t="s">
        <v>360</v>
      </c>
      <c r="L80" s="3"/>
    </row>
    <row r="81" spans="1:12" x14ac:dyDescent="0.2">
      <c r="B81" s="55"/>
      <c r="E81" s="55"/>
      <c r="H81" s="55"/>
      <c r="L81" s="55"/>
    </row>
    <row r="82" spans="1:12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45" x14ac:dyDescent="0.6">
      <c r="A83" s="170" t="s">
        <v>331</v>
      </c>
      <c r="B83" s="160"/>
      <c r="C83" s="160"/>
      <c r="D83" s="160"/>
      <c r="E83" s="160"/>
      <c r="F83" s="52" t="s">
        <v>332</v>
      </c>
      <c r="G83" s="53"/>
      <c r="H83" s="53"/>
      <c r="I83" s="53"/>
      <c r="J83" s="53"/>
      <c r="K83" s="169" t="s">
        <v>333</v>
      </c>
      <c r="L83" s="160"/>
    </row>
    <row r="84" spans="1:12" x14ac:dyDescent="0.2">
      <c r="A84" s="8"/>
      <c r="B84" s="8"/>
      <c r="C84" s="55"/>
      <c r="D84" s="8"/>
      <c r="E84" s="8"/>
      <c r="F84" s="55"/>
      <c r="G84" s="8"/>
      <c r="H84" s="8"/>
      <c r="I84" s="8"/>
      <c r="J84" s="8"/>
      <c r="K84" s="8"/>
      <c r="L84" s="8"/>
    </row>
    <row r="85" spans="1:12" x14ac:dyDescent="0.2">
      <c r="A85" s="56" t="s">
        <v>19</v>
      </c>
      <c r="B85" s="90">
        <f>B44+4</f>
        <v>67</v>
      </c>
      <c r="C85" s="58"/>
      <c r="D85" s="167" t="s">
        <v>334</v>
      </c>
      <c r="E85" s="168"/>
      <c r="F85" s="60">
        <f>B85</f>
        <v>67</v>
      </c>
      <c r="G85" s="61" t="s">
        <v>335</v>
      </c>
      <c r="H85" s="62" t="str">
        <f>B98</f>
        <v>Poland Ladies</v>
      </c>
      <c r="I85" s="167" t="s">
        <v>336</v>
      </c>
      <c r="J85" s="168"/>
      <c r="K85" s="62" t="str">
        <f>E98</f>
        <v>Swiss Ladies</v>
      </c>
      <c r="L85" s="61" t="s">
        <v>65</v>
      </c>
    </row>
    <row r="86" spans="1:12" x14ac:dyDescent="0.2">
      <c r="A86" s="56" t="s">
        <v>337</v>
      </c>
      <c r="B86" s="91">
        <f>VLOOKUP(FLOOR(B85/4,1)*4+1,calendario,2,FALSE)</f>
        <v>0.41666666666666663</v>
      </c>
      <c r="C86" s="58"/>
      <c r="D86" s="162"/>
      <c r="E86" s="163"/>
      <c r="F86" s="58"/>
      <c r="G86" s="68"/>
      <c r="H86" s="68"/>
      <c r="I86" s="68"/>
      <c r="J86" s="68"/>
      <c r="K86" s="69"/>
      <c r="L86" s="69"/>
    </row>
    <row r="87" spans="1:12" x14ac:dyDescent="0.2">
      <c r="A87" s="56" t="s">
        <v>338</v>
      </c>
      <c r="B87" s="70">
        <f>VLOOKUP(B85,calendario,3,FALSE)</f>
        <v>3</v>
      </c>
      <c r="C87" s="58"/>
      <c r="D87" s="150"/>
      <c r="E87" s="164"/>
      <c r="F87" s="58"/>
      <c r="G87" s="68"/>
      <c r="H87" s="68"/>
      <c r="I87" s="68"/>
      <c r="J87" s="68"/>
      <c r="K87" s="69"/>
      <c r="L87" s="69"/>
    </row>
    <row r="88" spans="1:12" x14ac:dyDescent="0.2">
      <c r="A88" s="56" t="s">
        <v>36</v>
      </c>
      <c r="B88" s="70" t="str">
        <f>VLOOKUP(B98,squadre,2,FALSE)</f>
        <v>2nd Division</v>
      </c>
      <c r="C88" s="58"/>
      <c r="D88" s="150"/>
      <c r="E88" s="164"/>
      <c r="F88" s="58"/>
      <c r="G88" s="68"/>
      <c r="H88" s="68"/>
      <c r="I88" s="68"/>
      <c r="J88" s="68"/>
      <c r="K88" s="69"/>
      <c r="L88" s="69"/>
    </row>
    <row r="89" spans="1:12" x14ac:dyDescent="0.2">
      <c r="A89" s="56" t="s">
        <v>340</v>
      </c>
      <c r="B89" s="72">
        <v>42834</v>
      </c>
      <c r="C89" s="58"/>
      <c r="D89" s="150"/>
      <c r="E89" s="164"/>
      <c r="F89" s="58"/>
      <c r="G89" s="68"/>
      <c r="H89" s="69"/>
      <c r="I89" s="68"/>
      <c r="J89" s="68"/>
      <c r="K89" s="68"/>
      <c r="L89" s="69"/>
    </row>
    <row r="90" spans="1:12" x14ac:dyDescent="0.2">
      <c r="A90" s="73"/>
      <c r="B90" s="74"/>
      <c r="C90" s="58"/>
      <c r="D90" s="150"/>
      <c r="E90" s="164"/>
      <c r="F90" s="58"/>
      <c r="G90" s="68"/>
      <c r="H90" s="68"/>
      <c r="I90" s="68"/>
      <c r="J90" s="68"/>
      <c r="K90" s="69"/>
      <c r="L90" s="69"/>
    </row>
    <row r="91" spans="1:12" x14ac:dyDescent="0.2">
      <c r="A91" s="56" t="s">
        <v>341</v>
      </c>
      <c r="B91" s="75" t="str">
        <f>VLOOKUP(B85,calendario,9,FALSE)</f>
        <v>ZANNONI</v>
      </c>
      <c r="C91" s="58"/>
      <c r="D91" s="150"/>
      <c r="E91" s="164"/>
      <c r="F91" s="58"/>
      <c r="G91" s="69"/>
      <c r="H91" s="69"/>
      <c r="I91" s="69"/>
      <c r="J91" s="69"/>
      <c r="K91" s="69"/>
      <c r="L91" s="69"/>
    </row>
    <row r="92" spans="1:12" x14ac:dyDescent="0.2">
      <c r="A92" s="56" t="s">
        <v>342</v>
      </c>
      <c r="B92" s="74"/>
      <c r="C92" s="58"/>
      <c r="D92" s="150"/>
      <c r="E92" s="164"/>
      <c r="F92" s="58"/>
      <c r="G92" s="69"/>
      <c r="H92" s="69"/>
      <c r="I92" s="69"/>
      <c r="J92" s="69"/>
      <c r="K92" s="69"/>
      <c r="L92" s="69"/>
    </row>
    <row r="93" spans="1:12" x14ac:dyDescent="0.2">
      <c r="A93" s="73"/>
      <c r="B93" s="74"/>
      <c r="C93" s="58"/>
      <c r="D93" s="150"/>
      <c r="E93" s="164"/>
      <c r="F93" s="58"/>
      <c r="G93" s="69"/>
      <c r="H93" s="69"/>
      <c r="I93" s="69"/>
      <c r="J93" s="69"/>
      <c r="K93" s="69"/>
      <c r="L93" s="69"/>
    </row>
    <row r="94" spans="1:12" x14ac:dyDescent="0.2">
      <c r="A94" s="56" t="s">
        <v>343</v>
      </c>
      <c r="B94" s="74"/>
      <c r="C94" s="58"/>
      <c r="D94" s="150"/>
      <c r="E94" s="164"/>
      <c r="F94" s="58"/>
      <c r="G94" s="69"/>
      <c r="H94" s="69"/>
      <c r="I94" s="69"/>
      <c r="J94" s="69"/>
      <c r="K94" s="69"/>
      <c r="L94" s="69"/>
    </row>
    <row r="95" spans="1:12" x14ac:dyDescent="0.2">
      <c r="A95" s="56" t="s">
        <v>344</v>
      </c>
      <c r="B95" s="74"/>
      <c r="C95" s="58"/>
      <c r="D95" s="150"/>
      <c r="E95" s="164"/>
      <c r="F95" s="58"/>
      <c r="G95" s="69"/>
      <c r="H95" s="69"/>
      <c r="I95" s="69"/>
      <c r="J95" s="69"/>
      <c r="K95" s="69"/>
      <c r="L95" s="69"/>
    </row>
    <row r="96" spans="1:12" x14ac:dyDescent="0.2">
      <c r="A96" s="56" t="s">
        <v>345</v>
      </c>
      <c r="B96" s="74"/>
      <c r="C96" s="58"/>
      <c r="D96" s="165"/>
      <c r="E96" s="166"/>
      <c r="F96" s="58"/>
      <c r="G96" s="69"/>
      <c r="H96" s="69"/>
      <c r="I96" s="69"/>
      <c r="J96" s="69"/>
      <c r="K96" s="69"/>
      <c r="L96" s="69"/>
    </row>
    <row r="97" spans="1:12" x14ac:dyDescent="0.2">
      <c r="A97" s="55"/>
      <c r="B97" s="55"/>
      <c r="D97" s="55"/>
      <c r="E97" s="55"/>
      <c r="F97" s="71"/>
      <c r="G97" s="69"/>
      <c r="H97" s="69"/>
      <c r="I97" s="69"/>
      <c r="J97" s="69"/>
      <c r="K97" s="69"/>
      <c r="L97" s="69"/>
    </row>
    <row r="98" spans="1:12" x14ac:dyDescent="0.2">
      <c r="A98" s="77" t="s">
        <v>346</v>
      </c>
      <c r="B98" s="78" t="str">
        <f>VLOOKUP(B85,calendario,5,FALSE)</f>
        <v>Poland Ladies</v>
      </c>
      <c r="C98" s="79"/>
      <c r="D98" s="77" t="s">
        <v>347</v>
      </c>
      <c r="E98" s="78" t="str">
        <f>VLOOKUP(B85,calendario,6,FALSE)</f>
        <v>Swiss Ladies</v>
      </c>
      <c r="F98" s="6"/>
      <c r="G98" s="69"/>
      <c r="H98" s="69"/>
      <c r="I98" s="69"/>
      <c r="J98" s="69"/>
      <c r="K98" s="69"/>
      <c r="L98" s="69"/>
    </row>
    <row r="99" spans="1:12" x14ac:dyDescent="0.2">
      <c r="A99" s="56" t="s">
        <v>348</v>
      </c>
      <c r="B99" s="56" t="s">
        <v>349</v>
      </c>
      <c r="C99" s="73"/>
      <c r="D99" s="56" t="s">
        <v>348</v>
      </c>
      <c r="E99" s="56" t="s">
        <v>349</v>
      </c>
      <c r="F99" s="80"/>
      <c r="G99" s="69"/>
      <c r="H99" s="69"/>
      <c r="I99" s="69"/>
      <c r="J99" s="69"/>
      <c r="K99" s="69"/>
      <c r="L99" s="69"/>
    </row>
    <row r="100" spans="1:12" x14ac:dyDescent="0.2">
      <c r="A100" s="81">
        <f>VLOOKUP(B98,squadre,3,FALSE)</f>
        <v>1</v>
      </c>
      <c r="B100" s="70" t="str">
        <f>VLOOKUP(B98,squadre,4,FALSE)</f>
        <v>SACHMERDA KLAUDIA</v>
      </c>
      <c r="C100" s="69"/>
      <c r="D100" s="81">
        <f>VLOOKUP(E98,squadre,3,FALSE)</f>
        <v>1</v>
      </c>
      <c r="E100" s="70" t="str">
        <f>VLOOKUP(E98,squadre,4,FALSE)</f>
        <v>Laura Brüllisauer</v>
      </c>
      <c r="F100" s="58"/>
      <c r="G100" s="69"/>
      <c r="H100" s="69"/>
      <c r="I100" s="69"/>
      <c r="J100" s="69"/>
      <c r="K100" s="69"/>
      <c r="L100" s="69"/>
    </row>
    <row r="101" spans="1:12" x14ac:dyDescent="0.2">
      <c r="A101" s="81">
        <f>VLOOKUP(B98,squadre,5,FALSE)</f>
        <v>2</v>
      </c>
      <c r="B101" s="70" t="str">
        <f>VLOOKUP(B98,squadre,6,FALSE)</f>
        <v>PACYGA MONIKA</v>
      </c>
      <c r="C101" s="69"/>
      <c r="D101" s="81">
        <f>VLOOKUP(E98,squadre,5,FALSE)</f>
        <v>2</v>
      </c>
      <c r="E101" s="70" t="str">
        <f>VLOOKUP(E98,squadre,6,FALSE)</f>
        <v>Nina Luginbühl</v>
      </c>
      <c r="F101" s="58"/>
      <c r="G101" s="69"/>
      <c r="H101" s="69"/>
      <c r="I101" s="69"/>
      <c r="J101" s="69"/>
      <c r="K101" s="69"/>
      <c r="L101" s="69"/>
    </row>
    <row r="102" spans="1:12" x14ac:dyDescent="0.2">
      <c r="A102" s="81">
        <f>VLOOKUP(B98,squadre,7,FALSE)</f>
        <v>3</v>
      </c>
      <c r="B102" s="70" t="str">
        <f>VLOOKUP(B98,squadre,8,FALSE)</f>
        <v>PILARZ SANDRA</v>
      </c>
      <c r="C102" s="69"/>
      <c r="D102" s="81">
        <f>VLOOKUP(E98,squadre,7,FALSE)</f>
        <v>3</v>
      </c>
      <c r="E102" s="70" t="str">
        <f>VLOOKUP(E98,squadre,8,FALSE)</f>
        <v>Lisa Wenzel</v>
      </c>
      <c r="F102" s="58"/>
      <c r="G102" s="69"/>
      <c r="H102" s="69"/>
      <c r="I102" s="69"/>
      <c r="J102" s="69"/>
      <c r="K102" s="69"/>
      <c r="L102" s="69"/>
    </row>
    <row r="103" spans="1:12" x14ac:dyDescent="0.2">
      <c r="A103" s="81">
        <f>VLOOKUP(B98,squadre,9,FALSE)</f>
        <v>4</v>
      </c>
      <c r="B103" s="70" t="str">
        <f>VLOOKUP(B98,squadre,10,FALSE)</f>
        <v>KALINA KATARZYNA</v>
      </c>
      <c r="C103" s="69"/>
      <c r="D103" s="81">
        <f>VLOOKUP(E98,squadre,9,FALSE)</f>
        <v>0</v>
      </c>
      <c r="E103" s="70">
        <f>VLOOKUP(E98,squadre,10,FALSE)</f>
        <v>0</v>
      </c>
      <c r="F103" s="58"/>
      <c r="G103" s="69"/>
      <c r="H103" s="69"/>
      <c r="I103" s="69"/>
      <c r="J103" s="69"/>
      <c r="K103" s="69"/>
      <c r="L103" s="69"/>
    </row>
    <row r="104" spans="1:12" x14ac:dyDescent="0.2">
      <c r="A104" s="81">
        <f>VLOOKUP(B98,squadre,11,FALSE)</f>
        <v>5</v>
      </c>
      <c r="B104" s="70" t="str">
        <f>VLOOKUP(B98,squadre,12,FALSE)</f>
        <v>TYROWICZ JUSTYNA</v>
      </c>
      <c r="C104" s="69"/>
      <c r="D104" s="81">
        <f>VLOOKUP(E98,squadre,11,FALSE)</f>
        <v>5</v>
      </c>
      <c r="E104" s="70" t="str">
        <f>VLOOKUP(E98,squadre,12,FALSE)</f>
        <v>Franziska Bartelt</v>
      </c>
      <c r="F104" s="58"/>
      <c r="G104" s="69"/>
      <c r="H104" s="69"/>
      <c r="I104" s="69"/>
      <c r="J104" s="69"/>
      <c r="K104" s="69"/>
      <c r="L104" s="69"/>
    </row>
    <row r="105" spans="1:12" x14ac:dyDescent="0.2">
      <c r="A105" s="81">
        <f>VLOOKUP(B98,squadre,13,FALSE)</f>
        <v>6</v>
      </c>
      <c r="B105" s="70" t="str">
        <f>VLOOKUP(B98,squadre,14,FALSE)</f>
        <v>MADEJ MARLENA</v>
      </c>
      <c r="C105" s="69"/>
      <c r="D105" s="81">
        <f>VLOOKUP(E98,squadre,13,FALSE)</f>
        <v>6</v>
      </c>
      <c r="E105" s="70" t="str">
        <f>VLOOKUP(E98,squadre,14,FALSE)</f>
        <v>Jojo</v>
      </c>
      <c r="F105" s="58"/>
      <c r="G105" s="69"/>
      <c r="H105" s="69"/>
      <c r="I105" s="69"/>
      <c r="J105" s="69"/>
      <c r="K105" s="69"/>
      <c r="L105" s="69"/>
    </row>
    <row r="106" spans="1:12" x14ac:dyDescent="0.2">
      <c r="A106" s="81">
        <f>VLOOKUP(B98,squadre,15,FALSE)</f>
        <v>7</v>
      </c>
      <c r="B106" s="70" t="str">
        <f>VLOOKUP(B98,squadre,16,FALSE)</f>
        <v>KULAS MONIKA</v>
      </c>
      <c r="C106" s="69"/>
      <c r="D106" s="81">
        <f>VLOOKUP(E98,squadre,15,FALSE)</f>
        <v>7</v>
      </c>
      <c r="E106" s="70" t="str">
        <f>VLOOKUP(E98,squadre,16,FALSE)</f>
        <v>Belinda Hotz</v>
      </c>
      <c r="F106" s="58"/>
      <c r="G106" s="69"/>
      <c r="H106" s="69"/>
      <c r="I106" s="69"/>
      <c r="J106" s="69"/>
      <c r="K106" s="69"/>
      <c r="L106" s="69"/>
    </row>
    <row r="107" spans="1:12" x14ac:dyDescent="0.2">
      <c r="A107" s="81">
        <f>VLOOKUP(B98,squadre,17,FALSE)</f>
        <v>8</v>
      </c>
      <c r="B107" s="70" t="str">
        <f>VLOOKUP(B98,squadre,18,FALSE)</f>
        <v>JASIUKIEWICZ WERONIKA</v>
      </c>
      <c r="C107" s="69"/>
      <c r="D107" s="81">
        <f>VLOOKUP(E98,squadre,17,FALSE)</f>
        <v>8</v>
      </c>
      <c r="E107" s="70" t="str">
        <f>VLOOKUP(E98,squadre,18,FALSE)</f>
        <v>Malin Alge</v>
      </c>
      <c r="F107" s="58"/>
      <c r="G107" s="69"/>
      <c r="H107" s="69"/>
      <c r="I107" s="69"/>
      <c r="J107" s="69"/>
      <c r="K107" s="69"/>
      <c r="L107" s="69"/>
    </row>
    <row r="108" spans="1:12" x14ac:dyDescent="0.2">
      <c r="A108" s="81">
        <f>VLOOKUP(B98,squadre,19,FALSE)</f>
        <v>0</v>
      </c>
      <c r="B108" s="70">
        <f>VLOOKUP(B98,squadre,20,FALSE)</f>
        <v>0</v>
      </c>
      <c r="C108" s="69"/>
      <c r="D108" s="81">
        <f>VLOOKUP(E98,squadre,19,FALSE)</f>
        <v>0</v>
      </c>
      <c r="E108" s="70">
        <f>VLOOKUP(E98,squadre,20,FALSE)</f>
        <v>0</v>
      </c>
      <c r="F108" s="58"/>
      <c r="G108" s="69"/>
      <c r="H108" s="69"/>
      <c r="I108" s="69"/>
      <c r="J108" s="69"/>
      <c r="K108" s="69"/>
      <c r="L108" s="69"/>
    </row>
    <row r="109" spans="1:12" x14ac:dyDescent="0.2">
      <c r="A109" s="81">
        <f>VLOOKUP(B98,squadre,21,FALSE)</f>
        <v>0</v>
      </c>
      <c r="B109" s="70">
        <f>VLOOKUP(B98,squadre,22,FALSE)</f>
        <v>0</v>
      </c>
      <c r="C109" s="69"/>
      <c r="D109" s="81">
        <f>VLOOKUP(E98,squadre,21,FALSE)</f>
        <v>10</v>
      </c>
      <c r="E109" s="70" t="str">
        <f>VLOOKUP(E98,squadre,22,FALSE)</f>
        <v>Nina Lüssi</v>
      </c>
      <c r="F109" s="58"/>
      <c r="G109" s="69"/>
      <c r="H109" s="69"/>
      <c r="I109" s="69"/>
      <c r="J109" s="69"/>
      <c r="K109" s="69"/>
      <c r="L109" s="69"/>
    </row>
    <row r="110" spans="1:12" x14ac:dyDescent="0.2">
      <c r="A110" s="83"/>
      <c r="B110" s="74"/>
      <c r="C110" s="69"/>
      <c r="D110" s="83"/>
      <c r="E110" s="74"/>
      <c r="F110" s="58"/>
      <c r="G110" s="69"/>
      <c r="H110" s="69"/>
      <c r="I110" s="69"/>
      <c r="J110" s="69"/>
      <c r="K110" s="69"/>
      <c r="L110" s="69"/>
    </row>
    <row r="111" spans="1:12" x14ac:dyDescent="0.2">
      <c r="A111" s="55"/>
      <c r="B111" s="55"/>
      <c r="C111" s="55"/>
      <c r="D111" s="55"/>
      <c r="E111" s="55"/>
      <c r="F111" s="71"/>
      <c r="G111" s="69"/>
      <c r="H111" s="69"/>
      <c r="I111" s="69"/>
      <c r="J111" s="69"/>
      <c r="K111" s="69"/>
      <c r="L111" s="69"/>
    </row>
    <row r="112" spans="1:12" x14ac:dyDescent="0.2">
      <c r="A112" s="77" t="s">
        <v>352</v>
      </c>
      <c r="B112" s="78" t="str">
        <f>B98</f>
        <v>Poland Ladies</v>
      </c>
      <c r="C112" s="84"/>
      <c r="D112" s="84"/>
      <c r="E112" s="78" t="str">
        <f>E98</f>
        <v>Swiss Ladies</v>
      </c>
      <c r="F112" s="71"/>
      <c r="G112" s="69"/>
      <c r="H112" s="69"/>
      <c r="I112" s="69"/>
      <c r="J112" s="69"/>
      <c r="K112" s="69"/>
      <c r="L112" s="69"/>
    </row>
    <row r="113" spans="1:12" x14ac:dyDescent="0.2">
      <c r="A113" s="56" t="s">
        <v>353</v>
      </c>
      <c r="B113" s="68"/>
      <c r="C113" s="14"/>
      <c r="D113" s="71"/>
      <c r="E113" s="68"/>
      <c r="F113" s="58"/>
      <c r="G113" s="69"/>
      <c r="H113" s="69"/>
      <c r="I113" s="69"/>
      <c r="J113" s="69"/>
      <c r="K113" s="69"/>
      <c r="L113" s="69"/>
    </row>
    <row r="114" spans="1:12" x14ac:dyDescent="0.2">
      <c r="A114" s="56" t="s">
        <v>354</v>
      </c>
      <c r="B114" s="69"/>
      <c r="C114" s="14"/>
      <c r="D114" s="71"/>
      <c r="E114" s="69"/>
      <c r="F114" s="58"/>
      <c r="G114" s="69"/>
      <c r="H114" s="69"/>
      <c r="I114" s="69"/>
      <c r="J114" s="69"/>
      <c r="K114" s="69"/>
      <c r="L114" s="69"/>
    </row>
    <row r="115" spans="1:12" x14ac:dyDescent="0.2">
      <c r="A115" s="56" t="s">
        <v>355</v>
      </c>
      <c r="B115" s="69"/>
      <c r="C115" s="14"/>
      <c r="D115" s="71"/>
      <c r="E115" s="69"/>
      <c r="F115" s="58"/>
      <c r="G115" s="69"/>
      <c r="H115" s="69"/>
      <c r="I115" s="69"/>
      <c r="J115" s="69"/>
      <c r="K115" s="69"/>
      <c r="L115" s="69"/>
    </row>
    <row r="116" spans="1:12" x14ac:dyDescent="0.2">
      <c r="A116" s="56" t="s">
        <v>356</v>
      </c>
      <c r="B116" s="69"/>
      <c r="C116" s="14"/>
      <c r="D116" s="71"/>
      <c r="E116" s="69"/>
      <c r="F116" s="58"/>
      <c r="G116" s="69"/>
      <c r="H116" s="69"/>
      <c r="I116" s="69"/>
      <c r="J116" s="69"/>
      <c r="K116" s="69"/>
      <c r="L116" s="69"/>
    </row>
    <row r="117" spans="1:12" ht="15.75" x14ac:dyDescent="0.25">
      <c r="A117" s="85" t="s">
        <v>357</v>
      </c>
      <c r="B117" s="86">
        <v>7</v>
      </c>
      <c r="C117" s="87"/>
      <c r="D117" s="88"/>
      <c r="E117" s="86">
        <v>4</v>
      </c>
      <c r="F117" s="58"/>
      <c r="G117" s="69"/>
      <c r="H117" s="69"/>
      <c r="I117" s="69"/>
      <c r="J117" s="69"/>
      <c r="K117" s="69"/>
      <c r="L117" s="69"/>
    </row>
    <row r="118" spans="1:12" x14ac:dyDescent="0.2">
      <c r="A118" s="89"/>
      <c r="B118" s="8"/>
      <c r="E118" s="55"/>
      <c r="F118" s="71"/>
      <c r="G118" s="69"/>
      <c r="H118" s="69"/>
      <c r="I118" s="69"/>
      <c r="J118" s="69"/>
      <c r="K118" s="69"/>
      <c r="L118" s="69"/>
    </row>
    <row r="119" spans="1:12" x14ac:dyDescent="0.2">
      <c r="A119" s="56" t="s">
        <v>358</v>
      </c>
      <c r="B119" s="69"/>
      <c r="C119" s="14"/>
      <c r="F119" s="71"/>
      <c r="G119" s="69"/>
      <c r="H119" s="69"/>
      <c r="I119" s="69"/>
      <c r="J119" s="69"/>
      <c r="K119" s="69"/>
      <c r="L119" s="69"/>
    </row>
    <row r="120" spans="1:12" x14ac:dyDescent="0.2">
      <c r="A120" s="55"/>
      <c r="B120" s="55"/>
      <c r="G120" s="55"/>
      <c r="H120" s="55"/>
      <c r="I120" s="55"/>
      <c r="J120" s="55"/>
      <c r="K120" s="55"/>
      <c r="L120" s="55"/>
    </row>
    <row r="121" spans="1:12" x14ac:dyDescent="0.2">
      <c r="A121" s="28" t="s">
        <v>341</v>
      </c>
      <c r="B121" s="125" t="s">
        <v>393</v>
      </c>
      <c r="D121" s="28" t="s">
        <v>342</v>
      </c>
      <c r="E121" s="125" t="s">
        <v>393</v>
      </c>
      <c r="G121" s="28" t="s">
        <v>359</v>
      </c>
      <c r="H121" s="3"/>
      <c r="K121" s="28" t="s">
        <v>360</v>
      </c>
      <c r="L121" s="3"/>
    </row>
    <row r="122" spans="1:12" x14ac:dyDescent="0.2">
      <c r="B122" s="55"/>
      <c r="E122" s="55"/>
      <c r="H122" s="55"/>
      <c r="L122" s="55"/>
    </row>
    <row r="123" spans="1:12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45" x14ac:dyDescent="0.6">
      <c r="A124" s="170" t="s">
        <v>331</v>
      </c>
      <c r="B124" s="160"/>
      <c r="C124" s="160"/>
      <c r="D124" s="160"/>
      <c r="E124" s="160"/>
      <c r="F124" s="52" t="s">
        <v>332</v>
      </c>
      <c r="G124" s="53"/>
      <c r="H124" s="53"/>
      <c r="I124" s="53"/>
      <c r="J124" s="53"/>
      <c r="K124" s="169" t="s">
        <v>333</v>
      </c>
      <c r="L124" s="160"/>
    </row>
    <row r="125" spans="1:12" x14ac:dyDescent="0.2">
      <c r="A125" s="8"/>
      <c r="B125" s="8"/>
      <c r="C125" s="55"/>
      <c r="D125" s="8"/>
      <c r="E125" s="8"/>
      <c r="F125" s="55"/>
      <c r="G125" s="8"/>
      <c r="H125" s="8"/>
      <c r="I125" s="8"/>
      <c r="J125" s="8"/>
      <c r="K125" s="8"/>
      <c r="L125" s="8"/>
    </row>
    <row r="126" spans="1:12" x14ac:dyDescent="0.2">
      <c r="A126" s="56" t="s">
        <v>19</v>
      </c>
      <c r="B126" s="90">
        <f>B85+4</f>
        <v>71</v>
      </c>
      <c r="C126" s="58"/>
      <c r="D126" s="167" t="s">
        <v>334</v>
      </c>
      <c r="E126" s="168"/>
      <c r="F126" s="60">
        <f>B126</f>
        <v>71</v>
      </c>
      <c r="G126" s="61" t="s">
        <v>335</v>
      </c>
      <c r="H126" s="62" t="str">
        <f>B139</f>
        <v>Bologna U21</v>
      </c>
      <c r="I126" s="167" t="s">
        <v>336</v>
      </c>
      <c r="J126" s="168"/>
      <c r="K126" s="62" t="str">
        <f>E139</f>
        <v>Nutrie Assassine</v>
      </c>
      <c r="L126" s="61" t="s">
        <v>65</v>
      </c>
    </row>
    <row r="127" spans="1:12" x14ac:dyDescent="0.2">
      <c r="A127" s="56" t="s">
        <v>337</v>
      </c>
      <c r="B127" s="91">
        <f>VLOOKUP(FLOOR(B126/4,1)*4+1,calendario,2,FALSE)</f>
        <v>0.43749999999999994</v>
      </c>
      <c r="C127" s="58"/>
      <c r="D127" s="162"/>
      <c r="E127" s="163"/>
      <c r="F127" s="58"/>
      <c r="G127" s="68"/>
      <c r="H127" s="68"/>
      <c r="I127" s="68"/>
      <c r="J127" s="68"/>
      <c r="K127" s="69"/>
      <c r="L127" s="69"/>
    </row>
    <row r="128" spans="1:12" x14ac:dyDescent="0.2">
      <c r="A128" s="56" t="s">
        <v>338</v>
      </c>
      <c r="B128" s="70">
        <f>VLOOKUP(B126,calendario,3,FALSE)</f>
        <v>3</v>
      </c>
      <c r="C128" s="58"/>
      <c r="D128" s="150"/>
      <c r="E128" s="164"/>
      <c r="F128" s="58"/>
      <c r="G128" s="68"/>
      <c r="H128" s="68"/>
      <c r="I128" s="68"/>
      <c r="J128" s="68"/>
      <c r="K128" s="69"/>
      <c r="L128" s="69"/>
    </row>
    <row r="129" spans="1:12" x14ac:dyDescent="0.2">
      <c r="A129" s="56" t="s">
        <v>36</v>
      </c>
      <c r="B129" s="70" t="str">
        <f>VLOOKUP(B139,squadre,2,FALSE)</f>
        <v>2nd Division</v>
      </c>
      <c r="C129" s="58"/>
      <c r="D129" s="150"/>
      <c r="E129" s="164"/>
      <c r="F129" s="58"/>
      <c r="G129" s="68"/>
      <c r="H129" s="68"/>
      <c r="I129" s="68"/>
      <c r="J129" s="68"/>
      <c r="K129" s="69"/>
      <c r="L129" s="69"/>
    </row>
    <row r="130" spans="1:12" x14ac:dyDescent="0.2">
      <c r="A130" s="56" t="s">
        <v>340</v>
      </c>
      <c r="B130" s="72">
        <v>42834</v>
      </c>
      <c r="C130" s="58"/>
      <c r="D130" s="150"/>
      <c r="E130" s="164"/>
      <c r="F130" s="58"/>
      <c r="G130" s="68"/>
      <c r="H130" s="69"/>
      <c r="I130" s="68"/>
      <c r="J130" s="68"/>
      <c r="K130" s="68"/>
      <c r="L130" s="69"/>
    </row>
    <row r="131" spans="1:12" x14ac:dyDescent="0.2">
      <c r="A131" s="73"/>
      <c r="B131" s="74"/>
      <c r="C131" s="58"/>
      <c r="D131" s="150"/>
      <c r="E131" s="164"/>
      <c r="F131" s="58"/>
      <c r="G131" s="68"/>
      <c r="H131" s="68"/>
      <c r="I131" s="68"/>
      <c r="J131" s="68"/>
      <c r="K131" s="69"/>
      <c r="L131" s="69"/>
    </row>
    <row r="132" spans="1:12" x14ac:dyDescent="0.2">
      <c r="A132" s="56" t="s">
        <v>341</v>
      </c>
      <c r="B132" s="75" t="str">
        <f>VLOOKUP(B126,calendario,9,FALSE)</f>
        <v>UKS SET</v>
      </c>
      <c r="C132" s="58"/>
      <c r="D132" s="150"/>
      <c r="E132" s="164"/>
      <c r="F132" s="58"/>
      <c r="G132" s="69"/>
      <c r="H132" s="69"/>
      <c r="I132" s="69"/>
      <c r="J132" s="69"/>
      <c r="K132" s="69"/>
      <c r="L132" s="69"/>
    </row>
    <row r="133" spans="1:12" x14ac:dyDescent="0.2">
      <c r="A133" s="56" t="s">
        <v>342</v>
      </c>
      <c r="B133" s="74"/>
      <c r="C133" s="58"/>
      <c r="D133" s="150"/>
      <c r="E133" s="164"/>
      <c r="F133" s="58"/>
      <c r="G133" s="69"/>
      <c r="H133" s="69"/>
      <c r="I133" s="69"/>
      <c r="J133" s="69"/>
      <c r="K133" s="69"/>
      <c r="L133" s="69"/>
    </row>
    <row r="134" spans="1:12" x14ac:dyDescent="0.2">
      <c r="A134" s="73"/>
      <c r="B134" s="74"/>
      <c r="C134" s="58"/>
      <c r="D134" s="150"/>
      <c r="E134" s="164"/>
      <c r="F134" s="58"/>
      <c r="G134" s="69"/>
      <c r="H134" s="69"/>
      <c r="I134" s="69"/>
      <c r="J134" s="69"/>
      <c r="K134" s="69"/>
      <c r="L134" s="69"/>
    </row>
    <row r="135" spans="1:12" x14ac:dyDescent="0.2">
      <c r="A135" s="56" t="s">
        <v>343</v>
      </c>
      <c r="B135" s="74"/>
      <c r="C135" s="58"/>
      <c r="D135" s="150"/>
      <c r="E135" s="164"/>
      <c r="F135" s="58"/>
      <c r="G135" s="69"/>
      <c r="H135" s="69"/>
      <c r="I135" s="69"/>
      <c r="J135" s="69"/>
      <c r="K135" s="69"/>
      <c r="L135" s="69"/>
    </row>
    <row r="136" spans="1:12" x14ac:dyDescent="0.2">
      <c r="A136" s="56" t="s">
        <v>344</v>
      </c>
      <c r="B136" s="74"/>
      <c r="C136" s="58"/>
      <c r="D136" s="150"/>
      <c r="E136" s="164"/>
      <c r="F136" s="58"/>
      <c r="G136" s="69"/>
      <c r="H136" s="69"/>
      <c r="I136" s="69"/>
      <c r="J136" s="69"/>
      <c r="K136" s="69"/>
      <c r="L136" s="69"/>
    </row>
    <row r="137" spans="1:12" x14ac:dyDescent="0.2">
      <c r="A137" s="56" t="s">
        <v>345</v>
      </c>
      <c r="B137" s="74"/>
      <c r="C137" s="58"/>
      <c r="D137" s="165"/>
      <c r="E137" s="166"/>
      <c r="F137" s="58"/>
      <c r="G137" s="69"/>
      <c r="H137" s="69"/>
      <c r="I137" s="69"/>
      <c r="J137" s="69"/>
      <c r="K137" s="69"/>
      <c r="L137" s="69"/>
    </row>
    <row r="138" spans="1:12" x14ac:dyDescent="0.2">
      <c r="A138" s="55"/>
      <c r="B138" s="55"/>
      <c r="D138" s="55"/>
      <c r="E138" s="55"/>
      <c r="F138" s="71"/>
      <c r="G138" s="69"/>
      <c r="H138" s="69"/>
      <c r="I138" s="69"/>
      <c r="J138" s="69"/>
      <c r="K138" s="69"/>
      <c r="L138" s="69"/>
    </row>
    <row r="139" spans="1:12" x14ac:dyDescent="0.2">
      <c r="A139" s="77" t="s">
        <v>346</v>
      </c>
      <c r="B139" s="78" t="str">
        <f>VLOOKUP(B126,calendario,5,FALSE)</f>
        <v>Bologna U21</v>
      </c>
      <c r="C139" s="79"/>
      <c r="D139" s="77" t="s">
        <v>347</v>
      </c>
      <c r="E139" s="78" t="str">
        <f>VLOOKUP(B126,calendario,6,FALSE)</f>
        <v>Nutrie Assassine</v>
      </c>
      <c r="F139" s="6"/>
      <c r="G139" s="69"/>
      <c r="H139" s="69"/>
      <c r="I139" s="69"/>
      <c r="J139" s="69"/>
      <c r="K139" s="69"/>
      <c r="L139" s="69"/>
    </row>
    <row r="140" spans="1:12" x14ac:dyDescent="0.2">
      <c r="A140" s="56" t="s">
        <v>348</v>
      </c>
      <c r="B140" s="56" t="s">
        <v>349</v>
      </c>
      <c r="C140" s="73"/>
      <c r="D140" s="56" t="s">
        <v>348</v>
      </c>
      <c r="E140" s="56" t="s">
        <v>349</v>
      </c>
      <c r="F140" s="80"/>
      <c r="G140" s="69"/>
      <c r="H140" s="69"/>
      <c r="I140" s="69"/>
      <c r="J140" s="69"/>
      <c r="K140" s="69"/>
      <c r="L140" s="69"/>
    </row>
    <row r="141" spans="1:12" x14ac:dyDescent="0.2">
      <c r="A141" s="81">
        <f>VLOOKUP(B139,squadre,3,FALSE)</f>
        <v>6</v>
      </c>
      <c r="B141" s="70" t="str">
        <f>VLOOKUP(B139,squadre,4,FALSE)</f>
        <v>Andrea Medola</v>
      </c>
      <c r="C141" s="69"/>
      <c r="D141" s="81">
        <f>VLOOKUP(E139,squadre,3,FALSE)</f>
        <v>7</v>
      </c>
      <c r="E141" s="70" t="str">
        <f>VLOOKUP(E139,squadre,4,FALSE)</f>
        <v>martina scardilli</v>
      </c>
      <c r="F141" s="58"/>
      <c r="G141" s="69"/>
      <c r="H141" s="69"/>
      <c r="I141" s="69"/>
      <c r="J141" s="69"/>
      <c r="K141" s="69"/>
      <c r="L141" s="69"/>
    </row>
    <row r="142" spans="1:12" x14ac:dyDescent="0.2">
      <c r="A142" s="81">
        <f>VLOOKUP(B139,squadre,5,FALSE)</f>
        <v>3</v>
      </c>
      <c r="B142" s="70" t="str">
        <f>VLOOKUP(B139,squadre,6,FALSE)</f>
        <v>Lorenzo Seneca</v>
      </c>
      <c r="C142" s="69"/>
      <c r="D142" s="81">
        <f>VLOOKUP(E139,squadre,5,FALSE)</f>
        <v>0</v>
      </c>
      <c r="E142" s="70" t="str">
        <f>VLOOKUP(E139,squadre,6,FALSE)</f>
        <v>davide ruggeri</v>
      </c>
      <c r="F142" s="58"/>
      <c r="G142" s="69"/>
      <c r="H142" s="69"/>
      <c r="I142" s="69"/>
      <c r="J142" s="69"/>
      <c r="K142" s="69"/>
      <c r="L142" s="69"/>
    </row>
    <row r="143" spans="1:12" x14ac:dyDescent="0.2">
      <c r="A143" s="81">
        <f>VLOOKUP(B139,squadre,7,FALSE)</f>
        <v>10</v>
      </c>
      <c r="B143" s="70" t="str">
        <f>VLOOKUP(B139,squadre,8,FALSE)</f>
        <v>Anna Esposito</v>
      </c>
      <c r="C143" s="69"/>
      <c r="D143" s="81">
        <f>VLOOKUP(E139,squadre,7,FALSE)</f>
        <v>0</v>
      </c>
      <c r="E143" s="70" t="str">
        <f>VLOOKUP(E139,squadre,8,FALSE)</f>
        <v>nicola medici</v>
      </c>
      <c r="F143" s="58"/>
      <c r="G143" s="69"/>
      <c r="H143" s="69"/>
      <c r="I143" s="69"/>
      <c r="J143" s="69"/>
      <c r="K143" s="69"/>
      <c r="L143" s="69"/>
    </row>
    <row r="144" spans="1:12" x14ac:dyDescent="0.2">
      <c r="A144" s="81">
        <f>VLOOKUP(B139,squadre,9,FALSE)</f>
        <v>1</v>
      </c>
      <c r="B144" s="70" t="str">
        <f>VLOOKUP(B139,squadre,10,FALSE)</f>
        <v>Veronica Mazzanti</v>
      </c>
      <c r="C144" s="69"/>
      <c r="D144" s="81">
        <f>VLOOKUP(E139,squadre,9,FALSE)</f>
        <v>0</v>
      </c>
      <c r="E144" s="70" t="str">
        <f>VLOOKUP(E139,squadre,10,FALSE)</f>
        <v>mauro bevilacqua</v>
      </c>
      <c r="F144" s="58"/>
      <c r="G144" s="69"/>
      <c r="H144" s="69"/>
      <c r="I144" s="69"/>
      <c r="J144" s="69"/>
      <c r="K144" s="69"/>
      <c r="L144" s="69"/>
    </row>
    <row r="145" spans="1:12" x14ac:dyDescent="0.2">
      <c r="A145" s="81">
        <f>VLOOKUP(B139,squadre,11,FALSE)</f>
        <v>9</v>
      </c>
      <c r="B145" s="70" t="str">
        <f>VLOOKUP(B139,squadre,12,FALSE)</f>
        <v>Alberto Scagliarini</v>
      </c>
      <c r="C145" s="69"/>
      <c r="D145" s="81">
        <f>VLOOKUP(E139,squadre,11,FALSE)</f>
        <v>0</v>
      </c>
      <c r="E145" s="70" t="str">
        <f>VLOOKUP(E139,squadre,12,FALSE)</f>
        <v>uccellari</v>
      </c>
      <c r="F145" s="58"/>
      <c r="G145" s="69"/>
      <c r="H145" s="69"/>
      <c r="I145" s="69"/>
      <c r="J145" s="69"/>
      <c r="K145" s="69"/>
      <c r="L145" s="69"/>
    </row>
    <row r="146" spans="1:12" x14ac:dyDescent="0.2">
      <c r="A146" s="81">
        <f>VLOOKUP(B139,squadre,13,FALSE)</f>
        <v>2</v>
      </c>
      <c r="B146" s="70" t="str">
        <f>VLOOKUP(B139,squadre,14,FALSE)</f>
        <v>Alice Ventura</v>
      </c>
      <c r="C146" s="69"/>
      <c r="D146" s="81">
        <f>VLOOKUP(E139,squadre,13,FALSE)</f>
        <v>0</v>
      </c>
      <c r="E146" s="70" t="str">
        <f>VLOOKUP(E139,squadre,14,FALSE)</f>
        <v>roberto martis</v>
      </c>
      <c r="F146" s="58"/>
      <c r="G146" s="69"/>
      <c r="H146" s="69"/>
      <c r="I146" s="69"/>
      <c r="J146" s="69"/>
      <c r="K146" s="69"/>
      <c r="L146" s="69"/>
    </row>
    <row r="147" spans="1:12" x14ac:dyDescent="0.2">
      <c r="A147" s="81">
        <f>VLOOKUP(B139,squadre,15,FALSE)</f>
        <v>7</v>
      </c>
      <c r="B147" s="70" t="str">
        <f>VLOOKUP(B139,squadre,16,FALSE)</f>
        <v>Giacomo Antonini</v>
      </c>
      <c r="C147" s="69"/>
      <c r="D147" s="81">
        <f>VLOOKUP(E139,squadre,15,FALSE)</f>
        <v>0</v>
      </c>
      <c r="E147" s="70">
        <f>VLOOKUP(E139,squadre,16,FALSE)</f>
        <v>0</v>
      </c>
      <c r="F147" s="58"/>
      <c r="G147" s="69"/>
      <c r="H147" s="69"/>
      <c r="I147" s="69"/>
      <c r="J147" s="69"/>
      <c r="K147" s="69"/>
      <c r="L147" s="69"/>
    </row>
    <row r="148" spans="1:12" x14ac:dyDescent="0.2">
      <c r="A148" s="81">
        <f>VLOOKUP(B139,squadre,17,FALSE)</f>
        <v>0</v>
      </c>
      <c r="B148" s="70">
        <f>VLOOKUP(B139,squadre,18,FALSE)</f>
        <v>0</v>
      </c>
      <c r="C148" s="69"/>
      <c r="D148" s="81">
        <f>VLOOKUP(E139,squadre,17,FALSE)</f>
        <v>0</v>
      </c>
      <c r="E148" s="70">
        <f>VLOOKUP(E139,squadre,18,FALSE)</f>
        <v>0</v>
      </c>
      <c r="F148" s="58"/>
      <c r="G148" s="69"/>
      <c r="H148" s="69"/>
      <c r="I148" s="69"/>
      <c r="J148" s="69"/>
      <c r="K148" s="69"/>
      <c r="L148" s="69"/>
    </row>
    <row r="149" spans="1:12" x14ac:dyDescent="0.2">
      <c r="A149" s="81">
        <f>VLOOKUP(B139,squadre,19,FALSE)</f>
        <v>0</v>
      </c>
      <c r="B149" s="70">
        <f>VLOOKUP(B139,squadre,20,FALSE)</f>
        <v>0</v>
      </c>
      <c r="C149" s="69"/>
      <c r="D149" s="81">
        <f>VLOOKUP(E139,squadre,19,FALSE)</f>
        <v>0</v>
      </c>
      <c r="E149" s="70">
        <f>VLOOKUP(E139,squadre,20,FALSE)</f>
        <v>0</v>
      </c>
      <c r="F149" s="58"/>
      <c r="G149" s="69"/>
      <c r="H149" s="69"/>
      <c r="I149" s="69"/>
      <c r="J149" s="69"/>
      <c r="K149" s="69"/>
      <c r="L149" s="69"/>
    </row>
    <row r="150" spans="1:12" x14ac:dyDescent="0.2">
      <c r="A150" s="81">
        <f>VLOOKUP(B139,squadre,21,FALSE)</f>
        <v>0</v>
      </c>
      <c r="B150" s="70">
        <f>VLOOKUP(B139,squadre,22,FALSE)</f>
        <v>0</v>
      </c>
      <c r="C150" s="69"/>
      <c r="D150" s="81">
        <f>VLOOKUP(E139,squadre,21,FALSE)</f>
        <v>0</v>
      </c>
      <c r="E150" s="70">
        <f>VLOOKUP(E139,squadre,22,FALSE)</f>
        <v>0</v>
      </c>
      <c r="F150" s="58"/>
      <c r="G150" s="69"/>
      <c r="H150" s="69"/>
      <c r="I150" s="69"/>
      <c r="J150" s="69"/>
      <c r="K150" s="69"/>
      <c r="L150" s="69"/>
    </row>
    <row r="151" spans="1:12" x14ac:dyDescent="0.2">
      <c r="A151" s="83"/>
      <c r="B151" s="74"/>
      <c r="C151" s="69"/>
      <c r="D151" s="83"/>
      <c r="E151" s="74"/>
      <c r="F151" s="58"/>
      <c r="G151" s="69"/>
      <c r="H151" s="69"/>
      <c r="I151" s="69"/>
      <c r="J151" s="69"/>
      <c r="K151" s="69"/>
      <c r="L151" s="69"/>
    </row>
    <row r="152" spans="1:12" x14ac:dyDescent="0.2">
      <c r="A152" s="55"/>
      <c r="B152" s="55"/>
      <c r="C152" s="55"/>
      <c r="D152" s="55"/>
      <c r="E152" s="55"/>
      <c r="F152" s="71"/>
      <c r="G152" s="69"/>
      <c r="H152" s="69"/>
      <c r="I152" s="69"/>
      <c r="J152" s="69"/>
      <c r="K152" s="69"/>
      <c r="L152" s="69"/>
    </row>
    <row r="153" spans="1:12" x14ac:dyDescent="0.2">
      <c r="A153" s="77" t="s">
        <v>352</v>
      </c>
      <c r="B153" s="78" t="str">
        <f>B139</f>
        <v>Bologna U21</v>
      </c>
      <c r="C153" s="84"/>
      <c r="D153" s="84"/>
      <c r="E153" s="78" t="str">
        <f>E139</f>
        <v>Nutrie Assassine</v>
      </c>
      <c r="F153" s="71"/>
      <c r="G153" s="69"/>
      <c r="H153" s="69"/>
      <c r="I153" s="69"/>
      <c r="J153" s="69"/>
      <c r="K153" s="69"/>
      <c r="L153" s="69"/>
    </row>
    <row r="154" spans="1:12" x14ac:dyDescent="0.2">
      <c r="A154" s="56" t="s">
        <v>353</v>
      </c>
      <c r="B154" s="68"/>
      <c r="C154" s="14"/>
      <c r="D154" s="71"/>
      <c r="E154" s="68"/>
      <c r="F154" s="58"/>
      <c r="G154" s="69"/>
      <c r="H154" s="69"/>
      <c r="I154" s="69"/>
      <c r="J154" s="69"/>
      <c r="K154" s="69"/>
      <c r="L154" s="69"/>
    </row>
    <row r="155" spans="1:12" x14ac:dyDescent="0.2">
      <c r="A155" s="56" t="s">
        <v>354</v>
      </c>
      <c r="B155" s="69"/>
      <c r="C155" s="14"/>
      <c r="D155" s="71"/>
      <c r="E155" s="69"/>
      <c r="F155" s="58"/>
      <c r="G155" s="69"/>
      <c r="H155" s="69"/>
      <c r="I155" s="69"/>
      <c r="J155" s="69"/>
      <c r="K155" s="69"/>
      <c r="L155" s="69"/>
    </row>
    <row r="156" spans="1:12" x14ac:dyDescent="0.2">
      <c r="A156" s="56" t="s">
        <v>355</v>
      </c>
      <c r="B156" s="69"/>
      <c r="C156" s="14"/>
      <c r="D156" s="71"/>
      <c r="E156" s="69"/>
      <c r="F156" s="58"/>
      <c r="G156" s="69"/>
      <c r="H156" s="69"/>
      <c r="I156" s="69"/>
      <c r="J156" s="69"/>
      <c r="K156" s="69"/>
      <c r="L156" s="69"/>
    </row>
    <row r="157" spans="1:12" x14ac:dyDescent="0.2">
      <c r="A157" s="56" t="s">
        <v>356</v>
      </c>
      <c r="B157" s="69"/>
      <c r="C157" s="14"/>
      <c r="D157" s="71"/>
      <c r="E157" s="69"/>
      <c r="F157" s="58"/>
      <c r="G157" s="69"/>
      <c r="H157" s="69"/>
      <c r="I157" s="69"/>
      <c r="J157" s="69"/>
      <c r="K157" s="69"/>
      <c r="L157" s="69"/>
    </row>
    <row r="158" spans="1:12" ht="15.75" x14ac:dyDescent="0.25">
      <c r="A158" s="85" t="s">
        <v>357</v>
      </c>
      <c r="B158" s="86">
        <v>2</v>
      </c>
      <c r="C158" s="87"/>
      <c r="D158" s="88"/>
      <c r="E158" s="86">
        <v>6</v>
      </c>
      <c r="F158" s="58"/>
      <c r="G158" s="69"/>
      <c r="H158" s="69"/>
      <c r="I158" s="69"/>
      <c r="J158" s="69"/>
      <c r="K158" s="69"/>
      <c r="L158" s="69"/>
    </row>
    <row r="159" spans="1:12" x14ac:dyDescent="0.2">
      <c r="A159" s="89"/>
      <c r="B159" s="8"/>
      <c r="E159" s="55"/>
      <c r="F159" s="71"/>
      <c r="G159" s="69"/>
      <c r="H159" s="69"/>
      <c r="I159" s="69"/>
      <c r="J159" s="69"/>
      <c r="K159" s="69"/>
      <c r="L159" s="69"/>
    </row>
    <row r="160" spans="1:12" x14ac:dyDescent="0.2">
      <c r="A160" s="56" t="s">
        <v>358</v>
      </c>
      <c r="B160" s="69"/>
      <c r="C160" s="14"/>
      <c r="F160" s="71"/>
      <c r="G160" s="69"/>
      <c r="H160" s="69"/>
      <c r="I160" s="69"/>
      <c r="J160" s="69"/>
      <c r="K160" s="69"/>
      <c r="L160" s="69"/>
    </row>
    <row r="161" spans="1:12" x14ac:dyDescent="0.2">
      <c r="A161" s="55"/>
      <c r="B161" s="55"/>
      <c r="G161" s="55"/>
      <c r="H161" s="55"/>
      <c r="I161" s="55"/>
      <c r="J161" s="55"/>
      <c r="K161" s="55"/>
      <c r="L161" s="55"/>
    </row>
    <row r="162" spans="1:12" x14ac:dyDescent="0.2">
      <c r="A162" s="28" t="s">
        <v>341</v>
      </c>
      <c r="B162" s="125" t="s">
        <v>393</v>
      </c>
      <c r="D162" s="28" t="s">
        <v>342</v>
      </c>
      <c r="E162" s="125" t="s">
        <v>393</v>
      </c>
      <c r="G162" s="28" t="s">
        <v>359</v>
      </c>
      <c r="H162" s="3"/>
      <c r="K162" s="28" t="s">
        <v>360</v>
      </c>
      <c r="L162" s="3"/>
    </row>
    <row r="163" spans="1:12" x14ac:dyDescent="0.2">
      <c r="B163" s="55"/>
      <c r="E163" s="55"/>
      <c r="H163" s="55"/>
      <c r="L163" s="55"/>
    </row>
    <row r="164" spans="1:12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45" x14ac:dyDescent="0.6">
      <c r="A165" s="170" t="s">
        <v>331</v>
      </c>
      <c r="B165" s="160"/>
      <c r="C165" s="160"/>
      <c r="D165" s="160"/>
      <c r="E165" s="160"/>
      <c r="F165" s="52" t="s">
        <v>332</v>
      </c>
      <c r="G165" s="53"/>
      <c r="H165" s="53"/>
      <c r="I165" s="53"/>
      <c r="J165" s="53"/>
      <c r="K165" s="169" t="s">
        <v>333</v>
      </c>
      <c r="L165" s="160"/>
    </row>
    <row r="166" spans="1:12" x14ac:dyDescent="0.2">
      <c r="A166" s="8"/>
      <c r="B166" s="8"/>
      <c r="C166" s="55"/>
      <c r="D166" s="8"/>
      <c r="E166" s="8"/>
      <c r="F166" s="55"/>
      <c r="G166" s="8"/>
      <c r="H166" s="8"/>
      <c r="I166" s="8"/>
      <c r="J166" s="8"/>
      <c r="K166" s="8"/>
      <c r="L166" s="8"/>
    </row>
    <row r="167" spans="1:12" x14ac:dyDescent="0.2">
      <c r="A167" s="56" t="s">
        <v>19</v>
      </c>
      <c r="B167" s="90">
        <f>B126+4</f>
        <v>75</v>
      </c>
      <c r="C167" s="58"/>
      <c r="D167" s="167" t="s">
        <v>334</v>
      </c>
      <c r="E167" s="168"/>
      <c r="F167" s="60">
        <f>B167</f>
        <v>75</v>
      </c>
      <c r="G167" s="61" t="s">
        <v>335</v>
      </c>
      <c r="H167" s="62">
        <f>B180</f>
        <v>0</v>
      </c>
      <c r="I167" s="167" t="s">
        <v>336</v>
      </c>
      <c r="J167" s="168"/>
      <c r="K167" s="62">
        <f>E180</f>
        <v>0</v>
      </c>
      <c r="L167" s="61" t="s">
        <v>65</v>
      </c>
    </row>
    <row r="168" spans="1:12" x14ac:dyDescent="0.2">
      <c r="A168" s="56" t="s">
        <v>337</v>
      </c>
      <c r="B168" s="91">
        <f>VLOOKUP(FLOOR(B167/4,1)*4+1,calendario,2,FALSE)</f>
        <v>0.45833333333333326</v>
      </c>
      <c r="C168" s="58"/>
      <c r="D168" s="162"/>
      <c r="E168" s="163"/>
      <c r="F168" s="58"/>
      <c r="G168" s="68"/>
      <c r="H168" s="68"/>
      <c r="I168" s="68"/>
      <c r="J168" s="68"/>
      <c r="K168" s="69"/>
      <c r="L168" s="69"/>
    </row>
    <row r="169" spans="1:12" x14ac:dyDescent="0.2">
      <c r="A169" s="56" t="s">
        <v>338</v>
      </c>
      <c r="B169" s="70">
        <f>VLOOKUP(B167,calendario,3,FALSE)</f>
        <v>3</v>
      </c>
      <c r="C169" s="58"/>
      <c r="D169" s="150"/>
      <c r="E169" s="164"/>
      <c r="F169" s="58"/>
      <c r="G169" s="68"/>
      <c r="H169" s="68"/>
      <c r="I169" s="68"/>
      <c r="J169" s="68"/>
      <c r="K169" s="69"/>
      <c r="L169" s="69"/>
    </row>
    <row r="170" spans="1:12" x14ac:dyDescent="0.2">
      <c r="A170" s="56" t="s">
        <v>36</v>
      </c>
      <c r="B170" s="70" t="e">
        <f>VLOOKUP(B180,squadre,2,FALSE)</f>
        <v>#N/A</v>
      </c>
      <c r="C170" s="58"/>
      <c r="D170" s="150"/>
      <c r="E170" s="164"/>
      <c r="F170" s="58"/>
      <c r="G170" s="68"/>
      <c r="H170" s="68"/>
      <c r="I170" s="68"/>
      <c r="J170" s="68"/>
      <c r="K170" s="69"/>
      <c r="L170" s="69"/>
    </row>
    <row r="171" spans="1:12" x14ac:dyDescent="0.2">
      <c r="A171" s="56" t="s">
        <v>340</v>
      </c>
      <c r="B171" s="72">
        <v>42834</v>
      </c>
      <c r="C171" s="58"/>
      <c r="D171" s="150"/>
      <c r="E171" s="164"/>
      <c r="F171" s="58"/>
      <c r="G171" s="68"/>
      <c r="H171" s="69"/>
      <c r="I171" s="68"/>
      <c r="J171" s="68"/>
      <c r="K171" s="68"/>
      <c r="L171" s="69"/>
    </row>
    <row r="172" spans="1:12" x14ac:dyDescent="0.2">
      <c r="A172" s="73"/>
      <c r="B172" s="74"/>
      <c r="C172" s="58"/>
      <c r="D172" s="150"/>
      <c r="E172" s="164"/>
      <c r="F172" s="58"/>
      <c r="G172" s="68"/>
      <c r="H172" s="68"/>
      <c r="I172" s="68"/>
      <c r="J172" s="68"/>
      <c r="K172" s="69"/>
      <c r="L172" s="69"/>
    </row>
    <row r="173" spans="1:12" x14ac:dyDescent="0.2">
      <c r="A173" s="56" t="s">
        <v>341</v>
      </c>
      <c r="B173" s="75">
        <f>VLOOKUP(B167,calendario,9,FALSE)</f>
        <v>0</v>
      </c>
      <c r="C173" s="58"/>
      <c r="D173" s="150"/>
      <c r="E173" s="164"/>
      <c r="F173" s="58"/>
      <c r="G173" s="69"/>
      <c r="H173" s="69"/>
      <c r="I173" s="69"/>
      <c r="J173" s="69"/>
      <c r="K173" s="69"/>
      <c r="L173" s="69"/>
    </row>
    <row r="174" spans="1:12" x14ac:dyDescent="0.2">
      <c r="A174" s="56" t="s">
        <v>342</v>
      </c>
      <c r="B174" s="74"/>
      <c r="C174" s="58"/>
      <c r="D174" s="150"/>
      <c r="E174" s="164"/>
      <c r="F174" s="58"/>
      <c r="G174" s="69"/>
      <c r="H174" s="69"/>
      <c r="I174" s="69"/>
      <c r="J174" s="69"/>
      <c r="K174" s="69"/>
      <c r="L174" s="69"/>
    </row>
    <row r="175" spans="1:12" x14ac:dyDescent="0.2">
      <c r="A175" s="73"/>
      <c r="B175" s="74"/>
      <c r="C175" s="58"/>
      <c r="D175" s="150"/>
      <c r="E175" s="164"/>
      <c r="F175" s="58"/>
      <c r="G175" s="69"/>
      <c r="H175" s="69"/>
      <c r="I175" s="69"/>
      <c r="J175" s="69"/>
      <c r="K175" s="69"/>
      <c r="L175" s="69"/>
    </row>
    <row r="176" spans="1:12" x14ac:dyDescent="0.2">
      <c r="A176" s="56" t="s">
        <v>343</v>
      </c>
      <c r="B176" s="74"/>
      <c r="C176" s="58"/>
      <c r="D176" s="150"/>
      <c r="E176" s="164"/>
      <c r="F176" s="58"/>
      <c r="G176" s="69"/>
      <c r="H176" s="69"/>
      <c r="I176" s="69"/>
      <c r="J176" s="69"/>
      <c r="K176" s="69"/>
      <c r="L176" s="69"/>
    </row>
    <row r="177" spans="1:12" x14ac:dyDescent="0.2">
      <c r="A177" s="56" t="s">
        <v>344</v>
      </c>
      <c r="B177" s="74"/>
      <c r="C177" s="58"/>
      <c r="D177" s="150"/>
      <c r="E177" s="164"/>
      <c r="F177" s="58"/>
      <c r="G177" s="69"/>
      <c r="H177" s="69"/>
      <c r="I177" s="69"/>
      <c r="J177" s="69"/>
      <c r="K177" s="69"/>
      <c r="L177" s="69"/>
    </row>
    <row r="178" spans="1:12" x14ac:dyDescent="0.2">
      <c r="A178" s="56" t="s">
        <v>345</v>
      </c>
      <c r="B178" s="74"/>
      <c r="C178" s="58"/>
      <c r="D178" s="165"/>
      <c r="E178" s="166"/>
      <c r="F178" s="58"/>
      <c r="G178" s="69"/>
      <c r="H178" s="69"/>
      <c r="I178" s="69"/>
      <c r="J178" s="69"/>
      <c r="K178" s="69"/>
      <c r="L178" s="69"/>
    </row>
    <row r="179" spans="1:12" x14ac:dyDescent="0.2">
      <c r="A179" s="55"/>
      <c r="B179" s="55"/>
      <c r="D179" s="55"/>
      <c r="E179" s="55"/>
      <c r="F179" s="71"/>
      <c r="G179" s="69"/>
      <c r="H179" s="69"/>
      <c r="I179" s="69"/>
      <c r="J179" s="69"/>
      <c r="K179" s="69"/>
      <c r="L179" s="69"/>
    </row>
    <row r="180" spans="1:12" x14ac:dyDescent="0.2">
      <c r="A180" s="77" t="s">
        <v>346</v>
      </c>
      <c r="B180" s="78">
        <f>VLOOKUP(B167,calendario,5,FALSE)</f>
        <v>0</v>
      </c>
      <c r="C180" s="79"/>
      <c r="D180" s="77" t="s">
        <v>347</v>
      </c>
      <c r="E180" s="78">
        <f>VLOOKUP(B167,calendario,6,FALSE)</f>
        <v>0</v>
      </c>
      <c r="F180" s="6"/>
      <c r="G180" s="69"/>
      <c r="H180" s="69"/>
      <c r="I180" s="69"/>
      <c r="J180" s="69"/>
      <c r="K180" s="69"/>
      <c r="L180" s="69"/>
    </row>
    <row r="181" spans="1:12" x14ac:dyDescent="0.2">
      <c r="A181" s="56" t="s">
        <v>348</v>
      </c>
      <c r="B181" s="56" t="s">
        <v>349</v>
      </c>
      <c r="C181" s="73"/>
      <c r="D181" s="56" t="s">
        <v>348</v>
      </c>
      <c r="E181" s="56" t="s">
        <v>349</v>
      </c>
      <c r="F181" s="80"/>
      <c r="G181" s="69"/>
      <c r="H181" s="69"/>
      <c r="I181" s="69"/>
      <c r="J181" s="69"/>
      <c r="K181" s="69"/>
      <c r="L181" s="69"/>
    </row>
    <row r="182" spans="1:12" x14ac:dyDescent="0.2">
      <c r="A182" s="81" t="e">
        <f>VLOOKUP(B180,squadre,3,FALSE)</f>
        <v>#N/A</v>
      </c>
      <c r="B182" s="70" t="e">
        <f>VLOOKUP(B180,squadre,4,FALSE)</f>
        <v>#N/A</v>
      </c>
      <c r="C182" s="69"/>
      <c r="D182" s="81" t="e">
        <f>VLOOKUP(E180,squadre,3,FALSE)</f>
        <v>#N/A</v>
      </c>
      <c r="E182" s="70" t="e">
        <f>VLOOKUP(E180,squadre,4,FALSE)</f>
        <v>#N/A</v>
      </c>
      <c r="F182" s="58"/>
      <c r="G182" s="69"/>
      <c r="H182" s="69"/>
      <c r="I182" s="69"/>
      <c r="J182" s="69"/>
      <c r="K182" s="69"/>
      <c r="L182" s="69"/>
    </row>
    <row r="183" spans="1:12" x14ac:dyDescent="0.2">
      <c r="A183" s="81" t="e">
        <f>VLOOKUP(B180,squadre,5,FALSE)</f>
        <v>#N/A</v>
      </c>
      <c r="B183" s="70" t="e">
        <f>VLOOKUP(B180,squadre,6,FALSE)</f>
        <v>#N/A</v>
      </c>
      <c r="C183" s="69"/>
      <c r="D183" s="81" t="e">
        <f>VLOOKUP(E180,squadre,5,FALSE)</f>
        <v>#N/A</v>
      </c>
      <c r="E183" s="70" t="e">
        <f>VLOOKUP(E180,squadre,6,FALSE)</f>
        <v>#N/A</v>
      </c>
      <c r="F183" s="58"/>
      <c r="G183" s="69"/>
      <c r="H183" s="69"/>
      <c r="I183" s="69"/>
      <c r="J183" s="69"/>
      <c r="K183" s="69"/>
      <c r="L183" s="69"/>
    </row>
    <row r="184" spans="1:12" x14ac:dyDescent="0.2">
      <c r="A184" s="81" t="e">
        <f>VLOOKUP(B180,squadre,7,FALSE)</f>
        <v>#N/A</v>
      </c>
      <c r="B184" s="70" t="e">
        <f>VLOOKUP(B180,squadre,8,FALSE)</f>
        <v>#N/A</v>
      </c>
      <c r="C184" s="69"/>
      <c r="D184" s="81" t="e">
        <f>VLOOKUP(E180,squadre,7,FALSE)</f>
        <v>#N/A</v>
      </c>
      <c r="E184" s="70" t="e">
        <f>VLOOKUP(E180,squadre,8,FALSE)</f>
        <v>#N/A</v>
      </c>
      <c r="F184" s="58"/>
      <c r="G184" s="69"/>
      <c r="H184" s="69"/>
      <c r="I184" s="69"/>
      <c r="J184" s="69"/>
      <c r="K184" s="69"/>
      <c r="L184" s="69"/>
    </row>
    <row r="185" spans="1:12" x14ac:dyDescent="0.2">
      <c r="A185" s="81" t="e">
        <f>VLOOKUP(B180,squadre,9,FALSE)</f>
        <v>#N/A</v>
      </c>
      <c r="B185" s="70" t="e">
        <f>VLOOKUP(B180,squadre,10,FALSE)</f>
        <v>#N/A</v>
      </c>
      <c r="C185" s="69"/>
      <c r="D185" s="81" t="e">
        <f>VLOOKUP(E180,squadre,9,FALSE)</f>
        <v>#N/A</v>
      </c>
      <c r="E185" s="70" t="e">
        <f>VLOOKUP(E180,squadre,10,FALSE)</f>
        <v>#N/A</v>
      </c>
      <c r="F185" s="58"/>
      <c r="G185" s="69"/>
      <c r="H185" s="69"/>
      <c r="I185" s="69"/>
      <c r="J185" s="69"/>
      <c r="K185" s="69"/>
      <c r="L185" s="69"/>
    </row>
    <row r="186" spans="1:12" x14ac:dyDescent="0.2">
      <c r="A186" s="81" t="e">
        <f>VLOOKUP(B180,squadre,11,FALSE)</f>
        <v>#N/A</v>
      </c>
      <c r="B186" s="70" t="e">
        <f>VLOOKUP(B180,squadre,12,FALSE)</f>
        <v>#N/A</v>
      </c>
      <c r="C186" s="69"/>
      <c r="D186" s="81" t="e">
        <f>VLOOKUP(E180,squadre,11,FALSE)</f>
        <v>#N/A</v>
      </c>
      <c r="E186" s="70" t="e">
        <f>VLOOKUP(E180,squadre,12,FALSE)</f>
        <v>#N/A</v>
      </c>
      <c r="F186" s="58"/>
      <c r="G186" s="69"/>
      <c r="H186" s="69"/>
      <c r="I186" s="69"/>
      <c r="J186" s="69"/>
      <c r="K186" s="69"/>
      <c r="L186" s="69"/>
    </row>
    <row r="187" spans="1:12" x14ac:dyDescent="0.2">
      <c r="A187" s="81" t="e">
        <f>VLOOKUP(B180,squadre,13,FALSE)</f>
        <v>#N/A</v>
      </c>
      <c r="B187" s="70" t="e">
        <f>VLOOKUP(B180,squadre,14,FALSE)</f>
        <v>#N/A</v>
      </c>
      <c r="C187" s="69"/>
      <c r="D187" s="81" t="e">
        <f>VLOOKUP(E180,squadre,13,FALSE)</f>
        <v>#N/A</v>
      </c>
      <c r="E187" s="70" t="e">
        <f>VLOOKUP(E180,squadre,14,FALSE)</f>
        <v>#N/A</v>
      </c>
      <c r="F187" s="58"/>
      <c r="G187" s="69"/>
      <c r="H187" s="69"/>
      <c r="I187" s="69"/>
      <c r="J187" s="69"/>
      <c r="K187" s="69"/>
      <c r="L187" s="69"/>
    </row>
    <row r="188" spans="1:12" x14ac:dyDescent="0.2">
      <c r="A188" s="81" t="e">
        <f>VLOOKUP(B180,squadre,15,FALSE)</f>
        <v>#N/A</v>
      </c>
      <c r="B188" s="70" t="e">
        <f>VLOOKUP(B180,squadre,16,FALSE)</f>
        <v>#N/A</v>
      </c>
      <c r="C188" s="69"/>
      <c r="D188" s="81" t="e">
        <f>VLOOKUP(E180,squadre,15,FALSE)</f>
        <v>#N/A</v>
      </c>
      <c r="E188" s="70" t="e">
        <f>VLOOKUP(E180,squadre,16,FALSE)</f>
        <v>#N/A</v>
      </c>
      <c r="F188" s="58"/>
      <c r="G188" s="69"/>
      <c r="H188" s="69"/>
      <c r="I188" s="69"/>
      <c r="J188" s="69"/>
      <c r="K188" s="69"/>
      <c r="L188" s="69"/>
    </row>
    <row r="189" spans="1:12" x14ac:dyDescent="0.2">
      <c r="A189" s="81" t="e">
        <f>VLOOKUP(B180,squadre,17,FALSE)</f>
        <v>#N/A</v>
      </c>
      <c r="B189" s="70" t="e">
        <f>VLOOKUP(B180,squadre,18,FALSE)</f>
        <v>#N/A</v>
      </c>
      <c r="C189" s="69"/>
      <c r="D189" s="81" t="e">
        <f>VLOOKUP(E180,squadre,17,FALSE)</f>
        <v>#N/A</v>
      </c>
      <c r="E189" s="70" t="e">
        <f>VLOOKUP(E180,squadre,18,FALSE)</f>
        <v>#N/A</v>
      </c>
      <c r="F189" s="58"/>
      <c r="G189" s="69"/>
      <c r="H189" s="69"/>
      <c r="I189" s="69"/>
      <c r="J189" s="69"/>
      <c r="K189" s="69"/>
      <c r="L189" s="69"/>
    </row>
    <row r="190" spans="1:12" x14ac:dyDescent="0.2">
      <c r="A190" s="81" t="e">
        <f>VLOOKUP(B180,squadre,19,FALSE)</f>
        <v>#N/A</v>
      </c>
      <c r="B190" s="70" t="e">
        <f>VLOOKUP(B180,squadre,20,FALSE)</f>
        <v>#N/A</v>
      </c>
      <c r="C190" s="69"/>
      <c r="D190" s="81" t="e">
        <f>VLOOKUP(E180,squadre,19,FALSE)</f>
        <v>#N/A</v>
      </c>
      <c r="E190" s="70" t="e">
        <f>VLOOKUP(E180,squadre,20,FALSE)</f>
        <v>#N/A</v>
      </c>
      <c r="F190" s="58"/>
      <c r="G190" s="69"/>
      <c r="H190" s="69"/>
      <c r="I190" s="69"/>
      <c r="J190" s="69"/>
      <c r="K190" s="69"/>
      <c r="L190" s="69"/>
    </row>
    <row r="191" spans="1:12" x14ac:dyDescent="0.2">
      <c r="A191" s="81" t="e">
        <f>VLOOKUP(B180,squadre,21,FALSE)</f>
        <v>#N/A</v>
      </c>
      <c r="B191" s="70" t="e">
        <f>VLOOKUP(B180,squadre,22,FALSE)</f>
        <v>#N/A</v>
      </c>
      <c r="C191" s="69"/>
      <c r="D191" s="81" t="e">
        <f>VLOOKUP(E180,squadre,21,FALSE)</f>
        <v>#N/A</v>
      </c>
      <c r="E191" s="70" t="e">
        <f>VLOOKUP(E180,squadre,22,FALSE)</f>
        <v>#N/A</v>
      </c>
      <c r="F191" s="58"/>
      <c r="G191" s="69"/>
      <c r="H191" s="69"/>
      <c r="I191" s="69"/>
      <c r="J191" s="69"/>
      <c r="K191" s="69"/>
      <c r="L191" s="69"/>
    </row>
    <row r="192" spans="1:12" x14ac:dyDescent="0.2">
      <c r="A192" s="83"/>
      <c r="B192" s="74"/>
      <c r="C192" s="69"/>
      <c r="D192" s="83"/>
      <c r="E192" s="74"/>
      <c r="F192" s="58"/>
      <c r="G192" s="69"/>
      <c r="H192" s="69"/>
      <c r="I192" s="69"/>
      <c r="J192" s="69"/>
      <c r="K192" s="69"/>
      <c r="L192" s="69"/>
    </row>
    <row r="193" spans="1:12" x14ac:dyDescent="0.2">
      <c r="A193" s="55"/>
      <c r="B193" s="55"/>
      <c r="C193" s="55"/>
      <c r="D193" s="55"/>
      <c r="E193" s="55"/>
      <c r="F193" s="71"/>
      <c r="G193" s="69"/>
      <c r="H193" s="69"/>
      <c r="I193" s="69"/>
      <c r="J193" s="69"/>
      <c r="K193" s="69"/>
      <c r="L193" s="69"/>
    </row>
    <row r="194" spans="1:12" x14ac:dyDescent="0.2">
      <c r="A194" s="77" t="s">
        <v>352</v>
      </c>
      <c r="B194" s="78">
        <f>B180</f>
        <v>0</v>
      </c>
      <c r="C194" s="84"/>
      <c r="D194" s="84"/>
      <c r="E194" s="78">
        <f>E180</f>
        <v>0</v>
      </c>
      <c r="F194" s="71"/>
      <c r="G194" s="69"/>
      <c r="H194" s="69"/>
      <c r="I194" s="69"/>
      <c r="J194" s="69"/>
      <c r="K194" s="69"/>
      <c r="L194" s="69"/>
    </row>
    <row r="195" spans="1:12" x14ac:dyDescent="0.2">
      <c r="A195" s="56" t="s">
        <v>353</v>
      </c>
      <c r="B195" s="68"/>
      <c r="C195" s="14"/>
      <c r="D195" s="71"/>
      <c r="E195" s="68"/>
      <c r="F195" s="58"/>
      <c r="G195" s="69"/>
      <c r="H195" s="69"/>
      <c r="I195" s="69"/>
      <c r="J195" s="69"/>
      <c r="K195" s="69"/>
      <c r="L195" s="69"/>
    </row>
    <row r="196" spans="1:12" x14ac:dyDescent="0.2">
      <c r="A196" s="56" t="s">
        <v>354</v>
      </c>
      <c r="B196" s="69"/>
      <c r="C196" s="14"/>
      <c r="D196" s="71"/>
      <c r="E196" s="69"/>
      <c r="F196" s="58"/>
      <c r="G196" s="69"/>
      <c r="H196" s="69"/>
      <c r="I196" s="69"/>
      <c r="J196" s="69"/>
      <c r="K196" s="69"/>
      <c r="L196" s="69"/>
    </row>
    <row r="197" spans="1:12" x14ac:dyDescent="0.2">
      <c r="A197" s="56" t="s">
        <v>355</v>
      </c>
      <c r="B197" s="69"/>
      <c r="C197" s="14"/>
      <c r="D197" s="71"/>
      <c r="E197" s="69"/>
      <c r="F197" s="58"/>
      <c r="G197" s="69"/>
      <c r="H197" s="69"/>
      <c r="I197" s="69"/>
      <c r="J197" s="69"/>
      <c r="K197" s="69"/>
      <c r="L197" s="69"/>
    </row>
    <row r="198" spans="1:12" x14ac:dyDescent="0.2">
      <c r="A198" s="56" t="s">
        <v>356</v>
      </c>
      <c r="B198" s="69"/>
      <c r="C198" s="14"/>
      <c r="D198" s="71"/>
      <c r="E198" s="69"/>
      <c r="F198" s="58"/>
      <c r="G198" s="69"/>
      <c r="H198" s="69"/>
      <c r="I198" s="69"/>
      <c r="J198" s="69"/>
      <c r="K198" s="69"/>
      <c r="L198" s="69"/>
    </row>
    <row r="199" spans="1:12" ht="15.75" x14ac:dyDescent="0.25">
      <c r="A199" s="85" t="s">
        <v>357</v>
      </c>
      <c r="B199" s="86"/>
      <c r="C199" s="87"/>
      <c r="D199" s="88"/>
      <c r="E199" s="86"/>
      <c r="F199" s="58"/>
      <c r="G199" s="69"/>
      <c r="H199" s="69"/>
      <c r="I199" s="69"/>
      <c r="J199" s="69"/>
      <c r="K199" s="69"/>
      <c r="L199" s="69"/>
    </row>
    <row r="200" spans="1:12" x14ac:dyDescent="0.2">
      <c r="A200" s="89"/>
      <c r="B200" s="8"/>
      <c r="E200" s="55"/>
      <c r="F200" s="71"/>
      <c r="G200" s="69"/>
      <c r="H200" s="69"/>
      <c r="I200" s="69"/>
      <c r="J200" s="69"/>
      <c r="K200" s="69"/>
      <c r="L200" s="69"/>
    </row>
    <row r="201" spans="1:12" x14ac:dyDescent="0.2">
      <c r="A201" s="56" t="s">
        <v>358</v>
      </c>
      <c r="B201" s="69"/>
      <c r="C201" s="14"/>
      <c r="F201" s="71"/>
      <c r="G201" s="69"/>
      <c r="H201" s="69"/>
      <c r="I201" s="69"/>
      <c r="J201" s="69"/>
      <c r="K201" s="69"/>
      <c r="L201" s="69"/>
    </row>
    <row r="202" spans="1:12" x14ac:dyDescent="0.2">
      <c r="A202" s="55"/>
      <c r="B202" s="55"/>
      <c r="G202" s="55"/>
      <c r="H202" s="55"/>
      <c r="I202" s="55"/>
      <c r="J202" s="55"/>
      <c r="K202" s="55"/>
      <c r="L202" s="55"/>
    </row>
    <row r="203" spans="1:12" x14ac:dyDescent="0.2">
      <c r="A203" s="28" t="s">
        <v>341</v>
      </c>
      <c r="B203" s="125" t="s">
        <v>393</v>
      </c>
      <c r="D203" s="28" t="s">
        <v>342</v>
      </c>
      <c r="E203" s="125" t="s">
        <v>393</v>
      </c>
      <c r="G203" s="28" t="s">
        <v>359</v>
      </c>
      <c r="H203" s="3"/>
      <c r="K203" s="28" t="s">
        <v>360</v>
      </c>
      <c r="L203" s="3"/>
    </row>
    <row r="204" spans="1:12" x14ac:dyDescent="0.2">
      <c r="B204" s="55"/>
      <c r="E204" s="55"/>
      <c r="H204" s="55"/>
      <c r="L204" s="55"/>
    </row>
    <row r="205" spans="1:12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45" x14ac:dyDescent="0.6">
      <c r="A206" s="170" t="s">
        <v>331</v>
      </c>
      <c r="B206" s="160"/>
      <c r="C206" s="160"/>
      <c r="D206" s="160"/>
      <c r="E206" s="160"/>
      <c r="F206" s="52" t="s">
        <v>332</v>
      </c>
      <c r="G206" s="53"/>
      <c r="H206" s="53"/>
      <c r="I206" s="53"/>
      <c r="J206" s="53"/>
      <c r="K206" s="169" t="s">
        <v>333</v>
      </c>
      <c r="L206" s="160"/>
    </row>
    <row r="207" spans="1:12" x14ac:dyDescent="0.2">
      <c r="A207" s="8"/>
      <c r="B207" s="8"/>
      <c r="C207" s="55"/>
      <c r="D207" s="8"/>
      <c r="E207" s="8"/>
      <c r="F207" s="55"/>
      <c r="G207" s="8"/>
      <c r="H207" s="8"/>
      <c r="I207" s="8"/>
      <c r="J207" s="8"/>
      <c r="K207" s="8"/>
      <c r="L207" s="8"/>
    </row>
    <row r="208" spans="1:12" x14ac:dyDescent="0.2">
      <c r="A208" s="56" t="s">
        <v>19</v>
      </c>
      <c r="B208" s="90">
        <f>B167+4</f>
        <v>79</v>
      </c>
      <c r="C208" s="58"/>
      <c r="D208" s="167" t="s">
        <v>334</v>
      </c>
      <c r="E208" s="168"/>
      <c r="F208" s="60">
        <f>B208</f>
        <v>79</v>
      </c>
      <c r="G208" s="61" t="s">
        <v>335</v>
      </c>
      <c r="H208" s="62">
        <f>B221</f>
        <v>0</v>
      </c>
      <c r="I208" s="167" t="s">
        <v>336</v>
      </c>
      <c r="J208" s="168"/>
      <c r="K208" s="62">
        <f>E221</f>
        <v>0</v>
      </c>
      <c r="L208" s="61" t="s">
        <v>65</v>
      </c>
    </row>
    <row r="209" spans="1:12" x14ac:dyDescent="0.2">
      <c r="A209" s="56" t="s">
        <v>337</v>
      </c>
      <c r="B209" s="91">
        <f>VLOOKUP(FLOOR(B208/4,1)*4+1,calendario,2,FALSE)</f>
        <v>0.47916666666666657</v>
      </c>
      <c r="C209" s="58"/>
      <c r="D209" s="162"/>
      <c r="E209" s="163"/>
      <c r="F209" s="58"/>
      <c r="G209" s="68"/>
      <c r="H209" s="68"/>
      <c r="I209" s="68"/>
      <c r="J209" s="68"/>
      <c r="K209" s="69"/>
      <c r="L209" s="69"/>
    </row>
    <row r="210" spans="1:12" x14ac:dyDescent="0.2">
      <c r="A210" s="56" t="s">
        <v>338</v>
      </c>
      <c r="B210" s="70">
        <f>VLOOKUP(B208,calendario,3,FALSE)</f>
        <v>3</v>
      </c>
      <c r="C210" s="58"/>
      <c r="D210" s="150"/>
      <c r="E210" s="164"/>
      <c r="F210" s="58"/>
      <c r="G210" s="68"/>
      <c r="H210" s="68"/>
      <c r="I210" s="68"/>
      <c r="J210" s="68"/>
      <c r="K210" s="69"/>
      <c r="L210" s="69"/>
    </row>
    <row r="211" spans="1:12" x14ac:dyDescent="0.2">
      <c r="A211" s="56" t="s">
        <v>36</v>
      </c>
      <c r="B211" s="70" t="e">
        <f>VLOOKUP(B221,squadre,2,FALSE)</f>
        <v>#N/A</v>
      </c>
      <c r="C211" s="58"/>
      <c r="D211" s="150"/>
      <c r="E211" s="164"/>
      <c r="F211" s="58"/>
      <c r="G211" s="68"/>
      <c r="H211" s="68"/>
      <c r="I211" s="68"/>
      <c r="J211" s="68"/>
      <c r="K211" s="69"/>
      <c r="L211" s="69"/>
    </row>
    <row r="212" spans="1:12" x14ac:dyDescent="0.2">
      <c r="A212" s="56" t="s">
        <v>340</v>
      </c>
      <c r="B212" s="72">
        <v>42834</v>
      </c>
      <c r="C212" s="58"/>
      <c r="D212" s="150"/>
      <c r="E212" s="164"/>
      <c r="F212" s="58"/>
      <c r="G212" s="68"/>
      <c r="H212" s="69"/>
      <c r="I212" s="68"/>
      <c r="J212" s="68"/>
      <c r="K212" s="68"/>
      <c r="L212" s="69"/>
    </row>
    <row r="213" spans="1:12" x14ac:dyDescent="0.2">
      <c r="A213" s="73"/>
      <c r="B213" s="74"/>
      <c r="C213" s="58"/>
      <c r="D213" s="150"/>
      <c r="E213" s="164"/>
      <c r="F213" s="58"/>
      <c r="G213" s="68"/>
      <c r="H213" s="68"/>
      <c r="I213" s="68"/>
      <c r="J213" s="68"/>
      <c r="K213" s="69"/>
      <c r="L213" s="69"/>
    </row>
    <row r="214" spans="1:12" x14ac:dyDescent="0.2">
      <c r="A214" s="56" t="s">
        <v>341</v>
      </c>
      <c r="B214" s="75">
        <f>VLOOKUP(B208,calendario,9,FALSE)</f>
        <v>0</v>
      </c>
      <c r="C214" s="58"/>
      <c r="D214" s="150"/>
      <c r="E214" s="164"/>
      <c r="F214" s="58"/>
      <c r="G214" s="69"/>
      <c r="H214" s="69"/>
      <c r="I214" s="69"/>
      <c r="J214" s="69"/>
      <c r="K214" s="69"/>
      <c r="L214" s="69"/>
    </row>
    <row r="215" spans="1:12" x14ac:dyDescent="0.2">
      <c r="A215" s="56" t="s">
        <v>342</v>
      </c>
      <c r="B215" s="74"/>
      <c r="C215" s="58"/>
      <c r="D215" s="150"/>
      <c r="E215" s="164"/>
      <c r="F215" s="58"/>
      <c r="G215" s="69"/>
      <c r="H215" s="69"/>
      <c r="I215" s="69"/>
      <c r="J215" s="69"/>
      <c r="K215" s="69"/>
      <c r="L215" s="69"/>
    </row>
    <row r="216" spans="1:12" x14ac:dyDescent="0.2">
      <c r="A216" s="73"/>
      <c r="B216" s="74"/>
      <c r="C216" s="58"/>
      <c r="D216" s="150"/>
      <c r="E216" s="164"/>
      <c r="F216" s="58"/>
      <c r="G216" s="69"/>
      <c r="H216" s="69"/>
      <c r="I216" s="69"/>
      <c r="J216" s="69"/>
      <c r="K216" s="69"/>
      <c r="L216" s="69"/>
    </row>
    <row r="217" spans="1:12" x14ac:dyDescent="0.2">
      <c r="A217" s="56" t="s">
        <v>343</v>
      </c>
      <c r="B217" s="74"/>
      <c r="C217" s="58"/>
      <c r="D217" s="150"/>
      <c r="E217" s="164"/>
      <c r="F217" s="58"/>
      <c r="G217" s="69"/>
      <c r="H217" s="69"/>
      <c r="I217" s="69"/>
      <c r="J217" s="69"/>
      <c r="K217" s="69"/>
      <c r="L217" s="69"/>
    </row>
    <row r="218" spans="1:12" x14ac:dyDescent="0.2">
      <c r="A218" s="56" t="s">
        <v>344</v>
      </c>
      <c r="B218" s="74"/>
      <c r="C218" s="58"/>
      <c r="D218" s="150"/>
      <c r="E218" s="164"/>
      <c r="F218" s="58"/>
      <c r="G218" s="69"/>
      <c r="H218" s="69"/>
      <c r="I218" s="69"/>
      <c r="J218" s="69"/>
      <c r="K218" s="69"/>
      <c r="L218" s="69"/>
    </row>
    <row r="219" spans="1:12" x14ac:dyDescent="0.2">
      <c r="A219" s="56" t="s">
        <v>345</v>
      </c>
      <c r="B219" s="74"/>
      <c r="C219" s="58"/>
      <c r="D219" s="165"/>
      <c r="E219" s="166"/>
      <c r="F219" s="58"/>
      <c r="G219" s="69"/>
      <c r="H219" s="69"/>
      <c r="I219" s="69"/>
      <c r="J219" s="69"/>
      <c r="K219" s="69"/>
      <c r="L219" s="69"/>
    </row>
    <row r="220" spans="1:12" x14ac:dyDescent="0.2">
      <c r="A220" s="55"/>
      <c r="B220" s="55"/>
      <c r="D220" s="55"/>
      <c r="E220" s="55"/>
      <c r="F220" s="71"/>
      <c r="G220" s="69"/>
      <c r="H220" s="69"/>
      <c r="I220" s="69"/>
      <c r="J220" s="69"/>
      <c r="K220" s="69"/>
      <c r="L220" s="69"/>
    </row>
    <row r="221" spans="1:12" x14ac:dyDescent="0.2">
      <c r="A221" s="77" t="s">
        <v>346</v>
      </c>
      <c r="B221" s="78">
        <f>VLOOKUP(B208,calendario,5,FALSE)</f>
        <v>0</v>
      </c>
      <c r="C221" s="79"/>
      <c r="D221" s="77" t="s">
        <v>347</v>
      </c>
      <c r="E221" s="78">
        <f>VLOOKUP(B208,calendario,6,FALSE)</f>
        <v>0</v>
      </c>
      <c r="F221" s="6"/>
      <c r="G221" s="69"/>
      <c r="H221" s="69"/>
      <c r="I221" s="69"/>
      <c r="J221" s="69"/>
      <c r="K221" s="69"/>
      <c r="L221" s="69"/>
    </row>
    <row r="222" spans="1:12" x14ac:dyDescent="0.2">
      <c r="A222" s="56" t="s">
        <v>348</v>
      </c>
      <c r="B222" s="56" t="s">
        <v>349</v>
      </c>
      <c r="C222" s="73"/>
      <c r="D222" s="56" t="s">
        <v>348</v>
      </c>
      <c r="E222" s="56" t="s">
        <v>349</v>
      </c>
      <c r="F222" s="80"/>
      <c r="G222" s="69"/>
      <c r="H222" s="69"/>
      <c r="I222" s="69"/>
      <c r="J222" s="69"/>
      <c r="K222" s="69"/>
      <c r="L222" s="69"/>
    </row>
    <row r="223" spans="1:12" x14ac:dyDescent="0.2">
      <c r="A223" s="81" t="e">
        <f>VLOOKUP(B221,squadre,3,FALSE)</f>
        <v>#N/A</v>
      </c>
      <c r="B223" s="70" t="e">
        <f>VLOOKUP(B221,squadre,4,FALSE)</f>
        <v>#N/A</v>
      </c>
      <c r="C223" s="69"/>
      <c r="D223" s="81" t="e">
        <f>VLOOKUP(E221,squadre,3,FALSE)</f>
        <v>#N/A</v>
      </c>
      <c r="E223" s="70" t="e">
        <f>VLOOKUP(E221,squadre,4,FALSE)</f>
        <v>#N/A</v>
      </c>
      <c r="F223" s="58"/>
      <c r="G223" s="69"/>
      <c r="H223" s="69"/>
      <c r="I223" s="69"/>
      <c r="J223" s="69"/>
      <c r="K223" s="69"/>
      <c r="L223" s="69"/>
    </row>
    <row r="224" spans="1:12" x14ac:dyDescent="0.2">
      <c r="A224" s="81" t="e">
        <f>VLOOKUP(B221,squadre,5,FALSE)</f>
        <v>#N/A</v>
      </c>
      <c r="B224" s="70" t="e">
        <f>VLOOKUP(B221,squadre,6,FALSE)</f>
        <v>#N/A</v>
      </c>
      <c r="C224" s="69"/>
      <c r="D224" s="81" t="e">
        <f>VLOOKUP(E221,squadre,5,FALSE)</f>
        <v>#N/A</v>
      </c>
      <c r="E224" s="70" t="e">
        <f>VLOOKUP(E221,squadre,6,FALSE)</f>
        <v>#N/A</v>
      </c>
      <c r="F224" s="58"/>
      <c r="G224" s="69"/>
      <c r="H224" s="69"/>
      <c r="I224" s="69"/>
      <c r="J224" s="69"/>
      <c r="K224" s="69"/>
      <c r="L224" s="69"/>
    </row>
    <row r="225" spans="1:12" x14ac:dyDescent="0.2">
      <c r="A225" s="81" t="e">
        <f>VLOOKUP(B221,squadre,7,FALSE)</f>
        <v>#N/A</v>
      </c>
      <c r="B225" s="70" t="e">
        <f>VLOOKUP(B221,squadre,8,FALSE)</f>
        <v>#N/A</v>
      </c>
      <c r="C225" s="69"/>
      <c r="D225" s="81" t="e">
        <f>VLOOKUP(E221,squadre,7,FALSE)</f>
        <v>#N/A</v>
      </c>
      <c r="E225" s="70" t="e">
        <f>VLOOKUP(E221,squadre,8,FALSE)</f>
        <v>#N/A</v>
      </c>
      <c r="F225" s="58"/>
      <c r="G225" s="69"/>
      <c r="H225" s="69"/>
      <c r="I225" s="69"/>
      <c r="J225" s="69"/>
      <c r="K225" s="69"/>
      <c r="L225" s="69"/>
    </row>
    <row r="226" spans="1:12" x14ac:dyDescent="0.2">
      <c r="A226" s="81" t="e">
        <f>VLOOKUP(B221,squadre,9,FALSE)</f>
        <v>#N/A</v>
      </c>
      <c r="B226" s="70" t="e">
        <f>VLOOKUP(B221,squadre,10,FALSE)</f>
        <v>#N/A</v>
      </c>
      <c r="C226" s="69"/>
      <c r="D226" s="81" t="e">
        <f>VLOOKUP(E221,squadre,9,FALSE)</f>
        <v>#N/A</v>
      </c>
      <c r="E226" s="70" t="e">
        <f>VLOOKUP(E221,squadre,10,FALSE)</f>
        <v>#N/A</v>
      </c>
      <c r="F226" s="58"/>
      <c r="G226" s="69"/>
      <c r="H226" s="69"/>
      <c r="I226" s="69"/>
      <c r="J226" s="69"/>
      <c r="K226" s="69"/>
      <c r="L226" s="69"/>
    </row>
    <row r="227" spans="1:12" x14ac:dyDescent="0.2">
      <c r="A227" s="81" t="e">
        <f>VLOOKUP(B221,squadre,11,FALSE)</f>
        <v>#N/A</v>
      </c>
      <c r="B227" s="70" t="e">
        <f>VLOOKUP(B221,squadre,12,FALSE)</f>
        <v>#N/A</v>
      </c>
      <c r="C227" s="69"/>
      <c r="D227" s="81" t="e">
        <f>VLOOKUP(E221,squadre,11,FALSE)</f>
        <v>#N/A</v>
      </c>
      <c r="E227" s="70" t="e">
        <f>VLOOKUP(E221,squadre,12,FALSE)</f>
        <v>#N/A</v>
      </c>
      <c r="F227" s="58"/>
      <c r="G227" s="69"/>
      <c r="H227" s="69"/>
      <c r="I227" s="69"/>
      <c r="J227" s="69"/>
      <c r="K227" s="69"/>
      <c r="L227" s="69"/>
    </row>
    <row r="228" spans="1:12" x14ac:dyDescent="0.2">
      <c r="A228" s="81" t="e">
        <f>VLOOKUP(B221,squadre,13,FALSE)</f>
        <v>#N/A</v>
      </c>
      <c r="B228" s="70" t="e">
        <f>VLOOKUP(B221,squadre,14,FALSE)</f>
        <v>#N/A</v>
      </c>
      <c r="C228" s="69"/>
      <c r="D228" s="81" t="e">
        <f>VLOOKUP(E221,squadre,13,FALSE)</f>
        <v>#N/A</v>
      </c>
      <c r="E228" s="70" t="e">
        <f>VLOOKUP(E221,squadre,14,FALSE)</f>
        <v>#N/A</v>
      </c>
      <c r="F228" s="58"/>
      <c r="G228" s="69"/>
      <c r="H228" s="69"/>
      <c r="I228" s="69"/>
      <c r="J228" s="69"/>
      <c r="K228" s="69"/>
      <c r="L228" s="69"/>
    </row>
    <row r="229" spans="1:12" x14ac:dyDescent="0.2">
      <c r="A229" s="81" t="e">
        <f>VLOOKUP(B221,squadre,15,FALSE)</f>
        <v>#N/A</v>
      </c>
      <c r="B229" s="70" t="e">
        <f>VLOOKUP(B221,squadre,16,FALSE)</f>
        <v>#N/A</v>
      </c>
      <c r="C229" s="69"/>
      <c r="D229" s="81" t="e">
        <f>VLOOKUP(E221,squadre,15,FALSE)</f>
        <v>#N/A</v>
      </c>
      <c r="E229" s="70" t="e">
        <f>VLOOKUP(E221,squadre,16,FALSE)</f>
        <v>#N/A</v>
      </c>
      <c r="F229" s="58"/>
      <c r="G229" s="69"/>
      <c r="H229" s="69"/>
      <c r="I229" s="69"/>
      <c r="J229" s="69"/>
      <c r="K229" s="69"/>
      <c r="L229" s="69"/>
    </row>
    <row r="230" spans="1:12" x14ac:dyDescent="0.2">
      <c r="A230" s="81" t="e">
        <f>VLOOKUP(B221,squadre,17,FALSE)</f>
        <v>#N/A</v>
      </c>
      <c r="B230" s="70" t="e">
        <f>VLOOKUP(B221,squadre,18,FALSE)</f>
        <v>#N/A</v>
      </c>
      <c r="C230" s="69"/>
      <c r="D230" s="81" t="e">
        <f>VLOOKUP(E221,squadre,17,FALSE)</f>
        <v>#N/A</v>
      </c>
      <c r="E230" s="70" t="e">
        <f>VLOOKUP(E221,squadre,18,FALSE)</f>
        <v>#N/A</v>
      </c>
      <c r="F230" s="58"/>
      <c r="G230" s="69"/>
      <c r="H230" s="69"/>
      <c r="I230" s="69"/>
      <c r="J230" s="69"/>
      <c r="K230" s="69"/>
      <c r="L230" s="69"/>
    </row>
    <row r="231" spans="1:12" x14ac:dyDescent="0.2">
      <c r="A231" s="81" t="e">
        <f>VLOOKUP(B221,squadre,19,FALSE)</f>
        <v>#N/A</v>
      </c>
      <c r="B231" s="70" t="e">
        <f>VLOOKUP(B221,squadre,20,FALSE)</f>
        <v>#N/A</v>
      </c>
      <c r="C231" s="69"/>
      <c r="D231" s="81" t="e">
        <f>VLOOKUP(E221,squadre,19,FALSE)</f>
        <v>#N/A</v>
      </c>
      <c r="E231" s="70" t="e">
        <f>VLOOKUP(E221,squadre,20,FALSE)</f>
        <v>#N/A</v>
      </c>
      <c r="F231" s="58"/>
      <c r="G231" s="69"/>
      <c r="H231" s="69"/>
      <c r="I231" s="69"/>
      <c r="J231" s="69"/>
      <c r="K231" s="69"/>
      <c r="L231" s="69"/>
    </row>
    <row r="232" spans="1:12" x14ac:dyDescent="0.2">
      <c r="A232" s="81" t="e">
        <f>VLOOKUP(B221,squadre,21,FALSE)</f>
        <v>#N/A</v>
      </c>
      <c r="B232" s="70" t="e">
        <f>VLOOKUP(B221,squadre,22,FALSE)</f>
        <v>#N/A</v>
      </c>
      <c r="C232" s="69"/>
      <c r="D232" s="81" t="e">
        <f>VLOOKUP(E221,squadre,21,FALSE)</f>
        <v>#N/A</v>
      </c>
      <c r="E232" s="70" t="e">
        <f>VLOOKUP(E221,squadre,22,FALSE)</f>
        <v>#N/A</v>
      </c>
      <c r="F232" s="58"/>
      <c r="G232" s="69"/>
      <c r="H232" s="69"/>
      <c r="I232" s="69"/>
      <c r="J232" s="69"/>
      <c r="K232" s="69"/>
      <c r="L232" s="69"/>
    </row>
    <row r="233" spans="1:12" x14ac:dyDescent="0.2">
      <c r="A233" s="83"/>
      <c r="B233" s="74"/>
      <c r="C233" s="69"/>
      <c r="D233" s="83"/>
      <c r="E233" s="74"/>
      <c r="F233" s="58"/>
      <c r="G233" s="69"/>
      <c r="H233" s="69"/>
      <c r="I233" s="69"/>
      <c r="J233" s="69"/>
      <c r="K233" s="69"/>
      <c r="L233" s="69"/>
    </row>
    <row r="234" spans="1:12" x14ac:dyDescent="0.2">
      <c r="A234" s="55"/>
      <c r="B234" s="55"/>
      <c r="C234" s="55"/>
      <c r="D234" s="55"/>
      <c r="E234" s="55"/>
      <c r="F234" s="71"/>
      <c r="G234" s="69"/>
      <c r="H234" s="69"/>
      <c r="I234" s="69"/>
      <c r="J234" s="69"/>
      <c r="K234" s="69"/>
      <c r="L234" s="69"/>
    </row>
    <row r="235" spans="1:12" x14ac:dyDescent="0.2">
      <c r="A235" s="77" t="s">
        <v>352</v>
      </c>
      <c r="B235" s="78">
        <f>B221</f>
        <v>0</v>
      </c>
      <c r="C235" s="84"/>
      <c r="D235" s="84"/>
      <c r="E235" s="78">
        <f>E221</f>
        <v>0</v>
      </c>
      <c r="F235" s="71"/>
      <c r="G235" s="69"/>
      <c r="H235" s="69"/>
      <c r="I235" s="69"/>
      <c r="J235" s="69"/>
      <c r="K235" s="69"/>
      <c r="L235" s="69"/>
    </row>
    <row r="236" spans="1:12" x14ac:dyDescent="0.2">
      <c r="A236" s="56" t="s">
        <v>353</v>
      </c>
      <c r="B236" s="68"/>
      <c r="C236" s="14"/>
      <c r="D236" s="71"/>
      <c r="E236" s="68"/>
      <c r="F236" s="58"/>
      <c r="G236" s="69"/>
      <c r="H236" s="69"/>
      <c r="I236" s="69"/>
      <c r="J236" s="69"/>
      <c r="K236" s="69"/>
      <c r="L236" s="69"/>
    </row>
    <row r="237" spans="1:12" x14ac:dyDescent="0.2">
      <c r="A237" s="56" t="s">
        <v>354</v>
      </c>
      <c r="B237" s="69"/>
      <c r="C237" s="14"/>
      <c r="D237" s="71"/>
      <c r="E237" s="69"/>
      <c r="F237" s="58"/>
      <c r="G237" s="69"/>
      <c r="H237" s="69"/>
      <c r="I237" s="69"/>
      <c r="J237" s="69"/>
      <c r="K237" s="69"/>
      <c r="L237" s="69"/>
    </row>
    <row r="238" spans="1:12" x14ac:dyDescent="0.2">
      <c r="A238" s="56" t="s">
        <v>355</v>
      </c>
      <c r="B238" s="69"/>
      <c r="C238" s="14"/>
      <c r="D238" s="71"/>
      <c r="E238" s="69"/>
      <c r="F238" s="58"/>
      <c r="G238" s="69"/>
      <c r="H238" s="69"/>
      <c r="I238" s="69"/>
      <c r="J238" s="69"/>
      <c r="K238" s="69"/>
      <c r="L238" s="69"/>
    </row>
    <row r="239" spans="1:12" x14ac:dyDescent="0.2">
      <c r="A239" s="56" t="s">
        <v>356</v>
      </c>
      <c r="B239" s="69"/>
      <c r="C239" s="14"/>
      <c r="D239" s="71"/>
      <c r="E239" s="69"/>
      <c r="F239" s="58"/>
      <c r="G239" s="69"/>
      <c r="H239" s="69"/>
      <c r="I239" s="69"/>
      <c r="J239" s="69"/>
      <c r="K239" s="69"/>
      <c r="L239" s="69"/>
    </row>
    <row r="240" spans="1:12" ht="15.75" x14ac:dyDescent="0.25">
      <c r="A240" s="85" t="s">
        <v>357</v>
      </c>
      <c r="B240" s="86"/>
      <c r="C240" s="87"/>
      <c r="D240" s="88"/>
      <c r="E240" s="86"/>
      <c r="F240" s="58"/>
      <c r="G240" s="69"/>
      <c r="H240" s="69"/>
      <c r="I240" s="69"/>
      <c r="J240" s="69"/>
      <c r="K240" s="69"/>
      <c r="L240" s="69"/>
    </row>
    <row r="241" spans="1:12" x14ac:dyDescent="0.2">
      <c r="A241" s="89"/>
      <c r="B241" s="8"/>
      <c r="E241" s="55"/>
      <c r="F241" s="71"/>
      <c r="G241" s="69"/>
      <c r="H241" s="69"/>
      <c r="I241" s="69"/>
      <c r="J241" s="69"/>
      <c r="K241" s="69"/>
      <c r="L241" s="69"/>
    </row>
    <row r="242" spans="1:12" x14ac:dyDescent="0.2">
      <c r="A242" s="56" t="s">
        <v>358</v>
      </c>
      <c r="B242" s="69"/>
      <c r="C242" s="14"/>
      <c r="F242" s="71"/>
      <c r="G242" s="69"/>
      <c r="H242" s="69"/>
      <c r="I242" s="69"/>
      <c r="J242" s="69"/>
      <c r="K242" s="69"/>
      <c r="L242" s="69"/>
    </row>
    <row r="243" spans="1:12" x14ac:dyDescent="0.2">
      <c r="A243" s="55"/>
      <c r="B243" s="55"/>
      <c r="G243" s="55"/>
      <c r="H243" s="55"/>
      <c r="I243" s="55"/>
      <c r="J243" s="55"/>
      <c r="K243" s="55"/>
      <c r="L243" s="55"/>
    </row>
    <row r="244" spans="1:12" x14ac:dyDescent="0.2">
      <c r="A244" s="28" t="s">
        <v>341</v>
      </c>
      <c r="B244" s="125" t="s">
        <v>393</v>
      </c>
      <c r="D244" s="28" t="s">
        <v>342</v>
      </c>
      <c r="E244" s="125" t="s">
        <v>393</v>
      </c>
      <c r="G244" s="28" t="s">
        <v>359</v>
      </c>
      <c r="H244" s="3"/>
      <c r="K244" s="28" t="s">
        <v>360</v>
      </c>
      <c r="L244" s="3"/>
    </row>
    <row r="245" spans="1:12" x14ac:dyDescent="0.2">
      <c r="B245" s="55"/>
      <c r="E245" s="55"/>
      <c r="H245" s="55"/>
      <c r="L245" s="55"/>
    </row>
    <row r="246" spans="1:12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45" x14ac:dyDescent="0.6">
      <c r="A247" s="170" t="s">
        <v>331</v>
      </c>
      <c r="B247" s="160"/>
      <c r="C247" s="160"/>
      <c r="D247" s="160"/>
      <c r="E247" s="160"/>
      <c r="F247" s="52" t="s">
        <v>332</v>
      </c>
      <c r="G247" s="53"/>
      <c r="H247" s="53"/>
      <c r="I247" s="53"/>
      <c r="J247" s="53"/>
      <c r="K247" s="169" t="s">
        <v>333</v>
      </c>
      <c r="L247" s="160"/>
    </row>
    <row r="248" spans="1:12" x14ac:dyDescent="0.2">
      <c r="A248" s="8"/>
      <c r="B248" s="8"/>
      <c r="C248" s="55"/>
      <c r="D248" s="8"/>
      <c r="E248" s="8"/>
      <c r="F248" s="55"/>
      <c r="G248" s="8"/>
      <c r="H248" s="8"/>
      <c r="I248" s="8"/>
      <c r="J248" s="8"/>
      <c r="K248" s="8"/>
      <c r="L248" s="8"/>
    </row>
    <row r="249" spans="1:12" x14ac:dyDescent="0.2">
      <c r="A249" s="56" t="s">
        <v>19</v>
      </c>
      <c r="B249" s="90">
        <f>B208+4</f>
        <v>83</v>
      </c>
      <c r="C249" s="58"/>
      <c r="D249" s="167" t="s">
        <v>334</v>
      </c>
      <c r="E249" s="168"/>
      <c r="F249" s="60">
        <f>B249</f>
        <v>83</v>
      </c>
      <c r="G249" s="61" t="s">
        <v>335</v>
      </c>
      <c r="H249" s="62">
        <f>B262</f>
        <v>0</v>
      </c>
      <c r="I249" s="167" t="s">
        <v>336</v>
      </c>
      <c r="J249" s="168"/>
      <c r="K249" s="62">
        <f>E262</f>
        <v>0</v>
      </c>
      <c r="L249" s="61" t="s">
        <v>65</v>
      </c>
    </row>
    <row r="250" spans="1:12" x14ac:dyDescent="0.2">
      <c r="A250" s="56" t="s">
        <v>337</v>
      </c>
      <c r="B250" s="91">
        <f>VLOOKUP(FLOOR(B249/4,1)*4+1,calendario,2,FALSE)</f>
        <v>0.49999999999999989</v>
      </c>
      <c r="C250" s="58"/>
      <c r="D250" s="162"/>
      <c r="E250" s="163"/>
      <c r="F250" s="58"/>
      <c r="G250" s="68"/>
      <c r="H250" s="68"/>
      <c r="I250" s="68"/>
      <c r="J250" s="68"/>
      <c r="K250" s="69"/>
      <c r="L250" s="69"/>
    </row>
    <row r="251" spans="1:12" x14ac:dyDescent="0.2">
      <c r="A251" s="56" t="s">
        <v>338</v>
      </c>
      <c r="B251" s="70">
        <f>VLOOKUP(B249,calendario,3,FALSE)</f>
        <v>3</v>
      </c>
      <c r="C251" s="58"/>
      <c r="D251" s="150"/>
      <c r="E251" s="164"/>
      <c r="F251" s="58"/>
      <c r="G251" s="68"/>
      <c r="H251" s="68"/>
      <c r="I251" s="68"/>
      <c r="J251" s="68"/>
      <c r="K251" s="69"/>
      <c r="L251" s="69"/>
    </row>
    <row r="252" spans="1:12" x14ac:dyDescent="0.2">
      <c r="A252" s="56" t="s">
        <v>36</v>
      </c>
      <c r="B252" s="70" t="e">
        <f>VLOOKUP(B262,squadre,2,FALSE)</f>
        <v>#N/A</v>
      </c>
      <c r="C252" s="58"/>
      <c r="D252" s="150"/>
      <c r="E252" s="164"/>
      <c r="F252" s="58"/>
      <c r="G252" s="68"/>
      <c r="H252" s="68"/>
      <c r="I252" s="68"/>
      <c r="J252" s="68"/>
      <c r="K252" s="69"/>
      <c r="L252" s="69"/>
    </row>
    <row r="253" spans="1:12" x14ac:dyDescent="0.2">
      <c r="A253" s="56" t="s">
        <v>340</v>
      </c>
      <c r="B253" s="72">
        <v>42834</v>
      </c>
      <c r="C253" s="58"/>
      <c r="D253" s="150"/>
      <c r="E253" s="164"/>
      <c r="F253" s="58"/>
      <c r="G253" s="68"/>
      <c r="H253" s="69"/>
      <c r="I253" s="68"/>
      <c r="J253" s="68"/>
      <c r="K253" s="68"/>
      <c r="L253" s="69"/>
    </row>
    <row r="254" spans="1:12" x14ac:dyDescent="0.2">
      <c r="A254" s="73"/>
      <c r="B254" s="74"/>
      <c r="C254" s="58"/>
      <c r="D254" s="150"/>
      <c r="E254" s="164"/>
      <c r="F254" s="58"/>
      <c r="G254" s="68"/>
      <c r="H254" s="68"/>
      <c r="I254" s="68"/>
      <c r="J254" s="68"/>
      <c r="K254" s="69"/>
      <c r="L254" s="69"/>
    </row>
    <row r="255" spans="1:12" x14ac:dyDescent="0.2">
      <c r="A255" s="56" t="s">
        <v>341</v>
      </c>
      <c r="B255" s="75">
        <f>VLOOKUP(B249,calendario,9,FALSE)</f>
        <v>0</v>
      </c>
      <c r="C255" s="58"/>
      <c r="D255" s="150"/>
      <c r="E255" s="164"/>
      <c r="F255" s="58"/>
      <c r="G255" s="69"/>
      <c r="H255" s="69"/>
      <c r="I255" s="69"/>
      <c r="J255" s="69"/>
      <c r="K255" s="69"/>
      <c r="L255" s="69"/>
    </row>
    <row r="256" spans="1:12" x14ac:dyDescent="0.2">
      <c r="A256" s="56" t="s">
        <v>342</v>
      </c>
      <c r="B256" s="74"/>
      <c r="C256" s="58"/>
      <c r="D256" s="150"/>
      <c r="E256" s="164"/>
      <c r="F256" s="58"/>
      <c r="G256" s="69"/>
      <c r="H256" s="69"/>
      <c r="I256" s="69"/>
      <c r="J256" s="69"/>
      <c r="K256" s="69"/>
      <c r="L256" s="69"/>
    </row>
    <row r="257" spans="1:12" x14ac:dyDescent="0.2">
      <c r="A257" s="73"/>
      <c r="B257" s="74"/>
      <c r="C257" s="58"/>
      <c r="D257" s="150"/>
      <c r="E257" s="164"/>
      <c r="F257" s="58"/>
      <c r="G257" s="69"/>
      <c r="H257" s="69"/>
      <c r="I257" s="69"/>
      <c r="J257" s="69"/>
      <c r="K257" s="69"/>
      <c r="L257" s="69"/>
    </row>
    <row r="258" spans="1:12" x14ac:dyDescent="0.2">
      <c r="A258" s="56" t="s">
        <v>343</v>
      </c>
      <c r="B258" s="74"/>
      <c r="C258" s="58"/>
      <c r="D258" s="150"/>
      <c r="E258" s="164"/>
      <c r="F258" s="58"/>
      <c r="G258" s="69"/>
      <c r="H258" s="69"/>
      <c r="I258" s="69"/>
      <c r="J258" s="69"/>
      <c r="K258" s="69"/>
      <c r="L258" s="69"/>
    </row>
    <row r="259" spans="1:12" x14ac:dyDescent="0.2">
      <c r="A259" s="56" t="s">
        <v>344</v>
      </c>
      <c r="B259" s="74"/>
      <c r="C259" s="58"/>
      <c r="D259" s="150"/>
      <c r="E259" s="164"/>
      <c r="F259" s="58"/>
      <c r="G259" s="69"/>
      <c r="H259" s="69"/>
      <c r="I259" s="69"/>
      <c r="J259" s="69"/>
      <c r="K259" s="69"/>
      <c r="L259" s="69"/>
    </row>
    <row r="260" spans="1:12" x14ac:dyDescent="0.2">
      <c r="A260" s="56" t="s">
        <v>345</v>
      </c>
      <c r="B260" s="74"/>
      <c r="C260" s="58"/>
      <c r="D260" s="165"/>
      <c r="E260" s="166"/>
      <c r="F260" s="58"/>
      <c r="G260" s="69"/>
      <c r="H260" s="69"/>
      <c r="I260" s="69"/>
      <c r="J260" s="69"/>
      <c r="K260" s="69"/>
      <c r="L260" s="69"/>
    </row>
    <row r="261" spans="1:12" x14ac:dyDescent="0.2">
      <c r="A261" s="55"/>
      <c r="B261" s="55"/>
      <c r="D261" s="55"/>
      <c r="E261" s="55"/>
      <c r="F261" s="71"/>
      <c r="G261" s="69"/>
      <c r="H261" s="69"/>
      <c r="I261" s="69"/>
      <c r="J261" s="69"/>
      <c r="K261" s="69"/>
      <c r="L261" s="69"/>
    </row>
    <row r="262" spans="1:12" x14ac:dyDescent="0.2">
      <c r="A262" s="77" t="s">
        <v>346</v>
      </c>
      <c r="B262" s="78">
        <f>VLOOKUP(B249,calendario,5,FALSE)</f>
        <v>0</v>
      </c>
      <c r="C262" s="79"/>
      <c r="D262" s="77" t="s">
        <v>347</v>
      </c>
      <c r="E262" s="78">
        <f>VLOOKUP(B249,calendario,6,FALSE)</f>
        <v>0</v>
      </c>
      <c r="F262" s="6"/>
      <c r="G262" s="69"/>
      <c r="H262" s="69"/>
      <c r="I262" s="69"/>
      <c r="J262" s="69"/>
      <c r="K262" s="69"/>
      <c r="L262" s="69"/>
    </row>
    <row r="263" spans="1:12" x14ac:dyDescent="0.2">
      <c r="A263" s="56" t="s">
        <v>348</v>
      </c>
      <c r="B263" s="56" t="s">
        <v>349</v>
      </c>
      <c r="C263" s="73"/>
      <c r="D263" s="56" t="s">
        <v>348</v>
      </c>
      <c r="E263" s="56" t="s">
        <v>349</v>
      </c>
      <c r="F263" s="80"/>
      <c r="G263" s="69"/>
      <c r="H263" s="69"/>
      <c r="I263" s="69"/>
      <c r="J263" s="69"/>
      <c r="K263" s="69"/>
      <c r="L263" s="69"/>
    </row>
    <row r="264" spans="1:12" x14ac:dyDescent="0.2">
      <c r="A264" s="81" t="e">
        <f>VLOOKUP(B262,squadre,3,FALSE)</f>
        <v>#N/A</v>
      </c>
      <c r="B264" s="70" t="e">
        <f>VLOOKUP(B262,squadre,4,FALSE)</f>
        <v>#N/A</v>
      </c>
      <c r="C264" s="69"/>
      <c r="D264" s="81" t="e">
        <f>VLOOKUP(E262,squadre,3,FALSE)</f>
        <v>#N/A</v>
      </c>
      <c r="E264" s="70" t="e">
        <f>VLOOKUP(E262,squadre,4,FALSE)</f>
        <v>#N/A</v>
      </c>
      <c r="F264" s="58"/>
      <c r="G264" s="69"/>
      <c r="H264" s="69"/>
      <c r="I264" s="69"/>
      <c r="J264" s="69"/>
      <c r="K264" s="69"/>
      <c r="L264" s="69"/>
    </row>
    <row r="265" spans="1:12" x14ac:dyDescent="0.2">
      <c r="A265" s="81" t="e">
        <f>VLOOKUP(B262,squadre,5,FALSE)</f>
        <v>#N/A</v>
      </c>
      <c r="B265" s="70" t="e">
        <f>VLOOKUP(B262,squadre,6,FALSE)</f>
        <v>#N/A</v>
      </c>
      <c r="C265" s="69"/>
      <c r="D265" s="81" t="e">
        <f>VLOOKUP(E262,squadre,5,FALSE)</f>
        <v>#N/A</v>
      </c>
      <c r="E265" s="70" t="e">
        <f>VLOOKUP(E262,squadre,6,FALSE)</f>
        <v>#N/A</v>
      </c>
      <c r="F265" s="58"/>
      <c r="G265" s="69"/>
      <c r="H265" s="69"/>
      <c r="I265" s="69"/>
      <c r="J265" s="69"/>
      <c r="K265" s="69"/>
      <c r="L265" s="69"/>
    </row>
    <row r="266" spans="1:12" x14ac:dyDescent="0.2">
      <c r="A266" s="81" t="e">
        <f>VLOOKUP(B262,squadre,7,FALSE)</f>
        <v>#N/A</v>
      </c>
      <c r="B266" s="70" t="e">
        <f>VLOOKUP(B262,squadre,8,FALSE)</f>
        <v>#N/A</v>
      </c>
      <c r="C266" s="69"/>
      <c r="D266" s="81" t="e">
        <f>VLOOKUP(E262,squadre,7,FALSE)</f>
        <v>#N/A</v>
      </c>
      <c r="E266" s="70" t="e">
        <f>VLOOKUP(E262,squadre,8,FALSE)</f>
        <v>#N/A</v>
      </c>
      <c r="F266" s="58"/>
      <c r="G266" s="69"/>
      <c r="H266" s="69"/>
      <c r="I266" s="69"/>
      <c r="J266" s="69"/>
      <c r="K266" s="69"/>
      <c r="L266" s="69"/>
    </row>
    <row r="267" spans="1:12" x14ac:dyDescent="0.2">
      <c r="A267" s="81" t="e">
        <f>VLOOKUP(B262,squadre,9,FALSE)</f>
        <v>#N/A</v>
      </c>
      <c r="B267" s="70" t="e">
        <f>VLOOKUP(B262,squadre,10,FALSE)</f>
        <v>#N/A</v>
      </c>
      <c r="C267" s="69"/>
      <c r="D267" s="81" t="e">
        <f>VLOOKUP(E262,squadre,9,FALSE)</f>
        <v>#N/A</v>
      </c>
      <c r="E267" s="70" t="e">
        <f>VLOOKUP(E262,squadre,10,FALSE)</f>
        <v>#N/A</v>
      </c>
      <c r="F267" s="58"/>
      <c r="G267" s="69"/>
      <c r="H267" s="69"/>
      <c r="I267" s="69"/>
      <c r="J267" s="69"/>
      <c r="K267" s="69"/>
      <c r="L267" s="69"/>
    </row>
    <row r="268" spans="1:12" x14ac:dyDescent="0.2">
      <c r="A268" s="81" t="e">
        <f>VLOOKUP(B262,squadre,11,FALSE)</f>
        <v>#N/A</v>
      </c>
      <c r="B268" s="70" t="e">
        <f>VLOOKUP(B262,squadre,12,FALSE)</f>
        <v>#N/A</v>
      </c>
      <c r="C268" s="69"/>
      <c r="D268" s="81" t="e">
        <f>VLOOKUP(E262,squadre,11,FALSE)</f>
        <v>#N/A</v>
      </c>
      <c r="E268" s="70" t="e">
        <f>VLOOKUP(E262,squadre,12,FALSE)</f>
        <v>#N/A</v>
      </c>
      <c r="F268" s="58"/>
      <c r="G268" s="69"/>
      <c r="H268" s="69"/>
      <c r="I268" s="69"/>
      <c r="J268" s="69"/>
      <c r="K268" s="69"/>
      <c r="L268" s="69"/>
    </row>
    <row r="269" spans="1:12" x14ac:dyDescent="0.2">
      <c r="A269" s="81" t="e">
        <f>VLOOKUP(B262,squadre,13,FALSE)</f>
        <v>#N/A</v>
      </c>
      <c r="B269" s="70" t="e">
        <f>VLOOKUP(B262,squadre,14,FALSE)</f>
        <v>#N/A</v>
      </c>
      <c r="C269" s="69"/>
      <c r="D269" s="81" t="e">
        <f>VLOOKUP(E262,squadre,13,FALSE)</f>
        <v>#N/A</v>
      </c>
      <c r="E269" s="70" t="e">
        <f>VLOOKUP(E262,squadre,14,FALSE)</f>
        <v>#N/A</v>
      </c>
      <c r="F269" s="58"/>
      <c r="G269" s="69"/>
      <c r="H269" s="69"/>
      <c r="I269" s="69"/>
      <c r="J269" s="69"/>
      <c r="K269" s="69"/>
      <c r="L269" s="69"/>
    </row>
    <row r="270" spans="1:12" x14ac:dyDescent="0.2">
      <c r="A270" s="81" t="e">
        <f>VLOOKUP(B262,squadre,15,FALSE)</f>
        <v>#N/A</v>
      </c>
      <c r="B270" s="70" t="e">
        <f>VLOOKUP(B262,squadre,16,FALSE)</f>
        <v>#N/A</v>
      </c>
      <c r="C270" s="69"/>
      <c r="D270" s="81" t="e">
        <f>VLOOKUP(E262,squadre,15,FALSE)</f>
        <v>#N/A</v>
      </c>
      <c r="E270" s="70" t="e">
        <f>VLOOKUP(E262,squadre,16,FALSE)</f>
        <v>#N/A</v>
      </c>
      <c r="F270" s="58"/>
      <c r="G270" s="69"/>
      <c r="H270" s="69"/>
      <c r="I270" s="69"/>
      <c r="J270" s="69"/>
      <c r="K270" s="69"/>
      <c r="L270" s="69"/>
    </row>
    <row r="271" spans="1:12" x14ac:dyDescent="0.2">
      <c r="A271" s="81" t="e">
        <f>VLOOKUP(B262,squadre,17,FALSE)</f>
        <v>#N/A</v>
      </c>
      <c r="B271" s="70" t="e">
        <f>VLOOKUP(B262,squadre,18,FALSE)</f>
        <v>#N/A</v>
      </c>
      <c r="C271" s="69"/>
      <c r="D271" s="81" t="e">
        <f>VLOOKUP(E262,squadre,17,FALSE)</f>
        <v>#N/A</v>
      </c>
      <c r="E271" s="70" t="e">
        <f>VLOOKUP(E262,squadre,18,FALSE)</f>
        <v>#N/A</v>
      </c>
      <c r="F271" s="58"/>
      <c r="G271" s="69"/>
      <c r="H271" s="69"/>
      <c r="I271" s="69"/>
      <c r="J271" s="69"/>
      <c r="K271" s="69"/>
      <c r="L271" s="69"/>
    </row>
    <row r="272" spans="1:12" x14ac:dyDescent="0.2">
      <c r="A272" s="81" t="e">
        <f>VLOOKUP(B262,squadre,19,FALSE)</f>
        <v>#N/A</v>
      </c>
      <c r="B272" s="70" t="e">
        <f>VLOOKUP(B262,squadre,20,FALSE)</f>
        <v>#N/A</v>
      </c>
      <c r="C272" s="69"/>
      <c r="D272" s="81" t="e">
        <f>VLOOKUP(E262,squadre,19,FALSE)</f>
        <v>#N/A</v>
      </c>
      <c r="E272" s="70" t="e">
        <f>VLOOKUP(E262,squadre,20,FALSE)</f>
        <v>#N/A</v>
      </c>
      <c r="F272" s="58"/>
      <c r="G272" s="69"/>
      <c r="H272" s="69"/>
      <c r="I272" s="69"/>
      <c r="J272" s="69"/>
      <c r="K272" s="69"/>
      <c r="L272" s="69"/>
    </row>
    <row r="273" spans="1:12" x14ac:dyDescent="0.2">
      <c r="A273" s="81" t="e">
        <f>VLOOKUP(B262,squadre,21,FALSE)</f>
        <v>#N/A</v>
      </c>
      <c r="B273" s="70" t="e">
        <f>VLOOKUP(B262,squadre,22,FALSE)</f>
        <v>#N/A</v>
      </c>
      <c r="C273" s="69"/>
      <c r="D273" s="81" t="e">
        <f>VLOOKUP(E262,squadre,21,FALSE)</f>
        <v>#N/A</v>
      </c>
      <c r="E273" s="70" t="e">
        <f>VLOOKUP(E262,squadre,22,FALSE)</f>
        <v>#N/A</v>
      </c>
      <c r="F273" s="58"/>
      <c r="G273" s="69"/>
      <c r="H273" s="69"/>
      <c r="I273" s="69"/>
      <c r="J273" s="69"/>
      <c r="K273" s="69"/>
      <c r="L273" s="69"/>
    </row>
    <row r="274" spans="1:12" x14ac:dyDescent="0.2">
      <c r="A274" s="83"/>
      <c r="B274" s="74"/>
      <c r="C274" s="69"/>
      <c r="D274" s="83"/>
      <c r="E274" s="74"/>
      <c r="F274" s="58"/>
      <c r="G274" s="69"/>
      <c r="H274" s="69"/>
      <c r="I274" s="69"/>
      <c r="J274" s="69"/>
      <c r="K274" s="69"/>
      <c r="L274" s="69"/>
    </row>
    <row r="275" spans="1:12" x14ac:dyDescent="0.2">
      <c r="A275" s="55"/>
      <c r="B275" s="55"/>
      <c r="C275" s="55"/>
      <c r="D275" s="55"/>
      <c r="E275" s="55"/>
      <c r="F275" s="71"/>
      <c r="G275" s="69"/>
      <c r="H275" s="69"/>
      <c r="I275" s="69"/>
      <c r="J275" s="69"/>
      <c r="K275" s="69"/>
      <c r="L275" s="69"/>
    </row>
    <row r="276" spans="1:12" x14ac:dyDescent="0.2">
      <c r="A276" s="77" t="s">
        <v>352</v>
      </c>
      <c r="B276" s="78">
        <f>B262</f>
        <v>0</v>
      </c>
      <c r="C276" s="84"/>
      <c r="D276" s="84"/>
      <c r="E276" s="78">
        <f>E262</f>
        <v>0</v>
      </c>
      <c r="F276" s="71"/>
      <c r="G276" s="69"/>
      <c r="H276" s="69"/>
      <c r="I276" s="69"/>
      <c r="J276" s="69"/>
      <c r="K276" s="69"/>
      <c r="L276" s="69"/>
    </row>
    <row r="277" spans="1:12" x14ac:dyDescent="0.2">
      <c r="A277" s="56" t="s">
        <v>353</v>
      </c>
      <c r="B277" s="68"/>
      <c r="C277" s="14"/>
      <c r="D277" s="71"/>
      <c r="E277" s="68"/>
      <c r="F277" s="58"/>
      <c r="G277" s="69"/>
      <c r="H277" s="69"/>
      <c r="I277" s="69"/>
      <c r="J277" s="69"/>
      <c r="K277" s="69"/>
      <c r="L277" s="69"/>
    </row>
    <row r="278" spans="1:12" x14ac:dyDescent="0.2">
      <c r="A278" s="56" t="s">
        <v>354</v>
      </c>
      <c r="B278" s="69"/>
      <c r="C278" s="14"/>
      <c r="D278" s="71"/>
      <c r="E278" s="69"/>
      <c r="F278" s="58"/>
      <c r="G278" s="69"/>
      <c r="H278" s="69"/>
      <c r="I278" s="69"/>
      <c r="J278" s="69"/>
      <c r="K278" s="69"/>
      <c r="L278" s="69"/>
    </row>
    <row r="279" spans="1:12" x14ac:dyDescent="0.2">
      <c r="A279" s="56" t="s">
        <v>355</v>
      </c>
      <c r="B279" s="69"/>
      <c r="C279" s="14"/>
      <c r="D279" s="71"/>
      <c r="E279" s="69"/>
      <c r="F279" s="58"/>
      <c r="G279" s="69"/>
      <c r="H279" s="69"/>
      <c r="I279" s="69"/>
      <c r="J279" s="69"/>
      <c r="K279" s="69"/>
      <c r="L279" s="69"/>
    </row>
    <row r="280" spans="1:12" x14ac:dyDescent="0.2">
      <c r="A280" s="56" t="s">
        <v>356</v>
      </c>
      <c r="B280" s="69"/>
      <c r="C280" s="14"/>
      <c r="D280" s="71"/>
      <c r="E280" s="69"/>
      <c r="F280" s="58"/>
      <c r="G280" s="69"/>
      <c r="H280" s="69"/>
      <c r="I280" s="69"/>
      <c r="J280" s="69"/>
      <c r="K280" s="69"/>
      <c r="L280" s="69"/>
    </row>
    <row r="281" spans="1:12" ht="15.75" x14ac:dyDescent="0.25">
      <c r="A281" s="85" t="s">
        <v>357</v>
      </c>
      <c r="B281" s="86"/>
      <c r="C281" s="87"/>
      <c r="D281" s="88"/>
      <c r="E281" s="86"/>
      <c r="F281" s="58"/>
      <c r="G281" s="69"/>
      <c r="H281" s="69"/>
      <c r="I281" s="69"/>
      <c r="J281" s="69"/>
      <c r="K281" s="69"/>
      <c r="L281" s="69"/>
    </row>
    <row r="282" spans="1:12" x14ac:dyDescent="0.2">
      <c r="A282" s="89"/>
      <c r="B282" s="8"/>
      <c r="E282" s="55"/>
      <c r="F282" s="71"/>
      <c r="G282" s="69"/>
      <c r="H282" s="69"/>
      <c r="I282" s="69"/>
      <c r="J282" s="69"/>
      <c r="K282" s="69"/>
      <c r="L282" s="69"/>
    </row>
    <row r="283" spans="1:12" x14ac:dyDescent="0.2">
      <c r="A283" s="56" t="s">
        <v>358</v>
      </c>
      <c r="B283" s="69"/>
      <c r="C283" s="14"/>
      <c r="F283" s="71"/>
      <c r="G283" s="69"/>
      <c r="H283" s="69"/>
      <c r="I283" s="69"/>
      <c r="J283" s="69"/>
      <c r="K283" s="69"/>
      <c r="L283" s="69"/>
    </row>
    <row r="284" spans="1:12" x14ac:dyDescent="0.2">
      <c r="A284" s="55"/>
      <c r="B284" s="55"/>
      <c r="G284" s="55"/>
      <c r="H284" s="55"/>
      <c r="I284" s="55"/>
      <c r="J284" s="55"/>
      <c r="K284" s="55"/>
      <c r="L284" s="55"/>
    </row>
    <row r="285" spans="1:12" x14ac:dyDescent="0.2">
      <c r="A285" s="28" t="s">
        <v>341</v>
      </c>
      <c r="B285" s="125" t="s">
        <v>393</v>
      </c>
      <c r="D285" s="28" t="s">
        <v>342</v>
      </c>
      <c r="E285" s="125" t="s">
        <v>393</v>
      </c>
      <c r="G285" s="28" t="s">
        <v>359</v>
      </c>
      <c r="H285" s="3"/>
      <c r="K285" s="28" t="s">
        <v>360</v>
      </c>
      <c r="L285" s="3"/>
    </row>
    <row r="286" spans="1:12" x14ac:dyDescent="0.2">
      <c r="B286" s="55"/>
      <c r="E286" s="55"/>
      <c r="H286" s="55"/>
      <c r="L286" s="55"/>
    </row>
    <row r="287" spans="1:12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45" x14ac:dyDescent="0.6">
      <c r="A288" s="170" t="s">
        <v>331</v>
      </c>
      <c r="B288" s="160"/>
      <c r="C288" s="160"/>
      <c r="D288" s="160"/>
      <c r="E288" s="160"/>
      <c r="F288" s="52" t="s">
        <v>332</v>
      </c>
      <c r="G288" s="53"/>
      <c r="H288" s="53"/>
      <c r="I288" s="53"/>
      <c r="J288" s="53"/>
      <c r="K288" s="169" t="s">
        <v>333</v>
      </c>
      <c r="L288" s="160"/>
    </row>
    <row r="289" spans="1:12" x14ac:dyDescent="0.2">
      <c r="A289" s="8"/>
      <c r="B289" s="8"/>
      <c r="C289" s="55"/>
      <c r="D289" s="8"/>
      <c r="E289" s="8"/>
      <c r="F289" s="55"/>
      <c r="G289" s="8"/>
      <c r="H289" s="8"/>
      <c r="I289" s="8"/>
      <c r="J289" s="8"/>
      <c r="K289" s="8"/>
      <c r="L289" s="8"/>
    </row>
    <row r="290" spans="1:12" x14ac:dyDescent="0.2">
      <c r="A290" s="56" t="s">
        <v>19</v>
      </c>
      <c r="B290" s="90">
        <f>B249+4</f>
        <v>87</v>
      </c>
      <c r="C290" s="58"/>
      <c r="D290" s="167" t="s">
        <v>334</v>
      </c>
      <c r="E290" s="168"/>
      <c r="F290" s="60">
        <f>B290</f>
        <v>87</v>
      </c>
      <c r="G290" s="61" t="s">
        <v>335</v>
      </c>
      <c r="H290" s="62" t="str">
        <f>B303</f>
        <v>Swiss Ladies</v>
      </c>
      <c r="I290" s="167" t="s">
        <v>336</v>
      </c>
      <c r="J290" s="168"/>
      <c r="K290" s="62" t="str">
        <f>E303</f>
        <v>Firenze F-U18</v>
      </c>
      <c r="L290" s="61" t="s">
        <v>65</v>
      </c>
    </row>
    <row r="291" spans="1:12" x14ac:dyDescent="0.2">
      <c r="A291" s="56" t="s">
        <v>337</v>
      </c>
      <c r="B291" s="91">
        <f>VLOOKUP(FLOOR(B290/4,1)*4+1,calendario,2,FALSE)</f>
        <v>0.52083333333333326</v>
      </c>
      <c r="C291" s="58"/>
      <c r="D291" s="162"/>
      <c r="E291" s="163"/>
      <c r="F291" s="58"/>
      <c r="G291" s="68"/>
      <c r="H291" s="68"/>
      <c r="I291" s="68"/>
      <c r="J291" s="68"/>
      <c r="K291" s="69"/>
      <c r="L291" s="69"/>
    </row>
    <row r="292" spans="1:12" x14ac:dyDescent="0.2">
      <c r="A292" s="56" t="s">
        <v>338</v>
      </c>
      <c r="B292" s="70">
        <f>VLOOKUP(B290,calendario,3,FALSE)</f>
        <v>3</v>
      </c>
      <c r="C292" s="58"/>
      <c r="D292" s="150"/>
      <c r="E292" s="164"/>
      <c r="F292" s="58"/>
      <c r="G292" s="68"/>
      <c r="H292" s="68"/>
      <c r="I292" s="68"/>
      <c r="J292" s="68"/>
      <c r="K292" s="69"/>
      <c r="L292" s="69"/>
    </row>
    <row r="293" spans="1:12" x14ac:dyDescent="0.2">
      <c r="A293" s="56" t="s">
        <v>36</v>
      </c>
      <c r="B293" s="70" t="str">
        <f>VLOOKUP(B303,squadre,2,FALSE)</f>
        <v>2nd Division</v>
      </c>
      <c r="C293" s="58"/>
      <c r="D293" s="150"/>
      <c r="E293" s="164"/>
      <c r="F293" s="58"/>
      <c r="G293" s="68"/>
      <c r="H293" s="68"/>
      <c r="I293" s="68"/>
      <c r="J293" s="68"/>
      <c r="K293" s="69"/>
      <c r="L293" s="69"/>
    </row>
    <row r="294" spans="1:12" x14ac:dyDescent="0.2">
      <c r="A294" s="56" t="s">
        <v>340</v>
      </c>
      <c r="B294" s="72">
        <v>42834</v>
      </c>
      <c r="C294" s="58"/>
      <c r="D294" s="150"/>
      <c r="E294" s="164"/>
      <c r="F294" s="58"/>
      <c r="G294" s="68"/>
      <c r="H294" s="69"/>
      <c r="I294" s="68"/>
      <c r="J294" s="68"/>
      <c r="K294" s="68"/>
      <c r="L294" s="69"/>
    </row>
    <row r="295" spans="1:12" x14ac:dyDescent="0.2">
      <c r="A295" s="73"/>
      <c r="B295" s="74"/>
      <c r="C295" s="58"/>
      <c r="D295" s="150"/>
      <c r="E295" s="164"/>
      <c r="F295" s="58"/>
      <c r="G295" s="68"/>
      <c r="H295" s="68"/>
      <c r="I295" s="68"/>
      <c r="J295" s="68"/>
      <c r="K295" s="69"/>
      <c r="L295" s="69"/>
    </row>
    <row r="296" spans="1:12" x14ac:dyDescent="0.2">
      <c r="A296" s="56" t="s">
        <v>341</v>
      </c>
      <c r="B296" s="75" t="str">
        <f>VLOOKUP(B290,calendario,9,FALSE)</f>
        <v>Arenzano U18</v>
      </c>
      <c r="C296" s="58"/>
      <c r="D296" s="150"/>
      <c r="E296" s="164"/>
      <c r="F296" s="58"/>
      <c r="G296" s="69"/>
      <c r="H296" s="69"/>
      <c r="I296" s="69"/>
      <c r="J296" s="69"/>
      <c r="K296" s="69"/>
      <c r="L296" s="69"/>
    </row>
    <row r="297" spans="1:12" x14ac:dyDescent="0.2">
      <c r="A297" s="56" t="s">
        <v>342</v>
      </c>
      <c r="B297" s="74"/>
      <c r="C297" s="58"/>
      <c r="D297" s="150"/>
      <c r="E297" s="164"/>
      <c r="F297" s="58"/>
      <c r="G297" s="69"/>
      <c r="H297" s="69"/>
      <c r="I297" s="69"/>
      <c r="J297" s="69"/>
      <c r="K297" s="69"/>
      <c r="L297" s="69"/>
    </row>
    <row r="298" spans="1:12" x14ac:dyDescent="0.2">
      <c r="A298" s="73"/>
      <c r="B298" s="74"/>
      <c r="C298" s="58"/>
      <c r="D298" s="150"/>
      <c r="E298" s="164"/>
      <c r="F298" s="58"/>
      <c r="G298" s="69"/>
      <c r="H298" s="69"/>
      <c r="I298" s="69"/>
      <c r="J298" s="69"/>
      <c r="K298" s="69"/>
      <c r="L298" s="69"/>
    </row>
    <row r="299" spans="1:12" x14ac:dyDescent="0.2">
      <c r="A299" s="56" t="s">
        <v>343</v>
      </c>
      <c r="B299" s="74"/>
      <c r="C299" s="58"/>
      <c r="D299" s="150"/>
      <c r="E299" s="164"/>
      <c r="F299" s="58"/>
      <c r="G299" s="69"/>
      <c r="H299" s="69"/>
      <c r="I299" s="69"/>
      <c r="J299" s="69"/>
      <c r="K299" s="69"/>
      <c r="L299" s="69"/>
    </row>
    <row r="300" spans="1:12" x14ac:dyDescent="0.2">
      <c r="A300" s="56" t="s">
        <v>344</v>
      </c>
      <c r="B300" s="74"/>
      <c r="C300" s="58"/>
      <c r="D300" s="150"/>
      <c r="E300" s="164"/>
      <c r="F300" s="58"/>
      <c r="G300" s="69"/>
      <c r="H300" s="69"/>
      <c r="I300" s="69"/>
      <c r="J300" s="69"/>
      <c r="K300" s="69"/>
      <c r="L300" s="69"/>
    </row>
    <row r="301" spans="1:12" x14ac:dyDescent="0.2">
      <c r="A301" s="56" t="s">
        <v>345</v>
      </c>
      <c r="B301" s="74"/>
      <c r="C301" s="58"/>
      <c r="D301" s="165"/>
      <c r="E301" s="166"/>
      <c r="F301" s="58"/>
      <c r="G301" s="69"/>
      <c r="H301" s="69"/>
      <c r="I301" s="69"/>
      <c r="J301" s="69"/>
      <c r="K301" s="69"/>
      <c r="L301" s="69"/>
    </row>
    <row r="302" spans="1:12" x14ac:dyDescent="0.2">
      <c r="A302" s="55"/>
      <c r="B302" s="55"/>
      <c r="D302" s="55"/>
      <c r="E302" s="55"/>
      <c r="F302" s="71"/>
      <c r="G302" s="69"/>
      <c r="H302" s="69"/>
      <c r="I302" s="69"/>
      <c r="J302" s="69"/>
      <c r="K302" s="69"/>
      <c r="L302" s="69"/>
    </row>
    <row r="303" spans="1:12" x14ac:dyDescent="0.2">
      <c r="A303" s="77" t="s">
        <v>346</v>
      </c>
      <c r="B303" s="78" t="str">
        <f>VLOOKUP(B290,calendario,5,FALSE)</f>
        <v>Swiss Ladies</v>
      </c>
      <c r="C303" s="79"/>
      <c r="D303" s="77" t="s">
        <v>347</v>
      </c>
      <c r="E303" s="78" t="str">
        <f>VLOOKUP(B290,calendario,6,FALSE)</f>
        <v>Firenze F-U18</v>
      </c>
      <c r="F303" s="6"/>
      <c r="G303" s="69"/>
      <c r="H303" s="69"/>
      <c r="I303" s="69"/>
      <c r="J303" s="69"/>
      <c r="K303" s="69"/>
      <c r="L303" s="69"/>
    </row>
    <row r="304" spans="1:12" x14ac:dyDescent="0.2">
      <c r="A304" s="56" t="s">
        <v>348</v>
      </c>
      <c r="B304" s="56" t="s">
        <v>349</v>
      </c>
      <c r="C304" s="73"/>
      <c r="D304" s="56" t="s">
        <v>348</v>
      </c>
      <c r="E304" s="56" t="s">
        <v>349</v>
      </c>
      <c r="F304" s="80"/>
      <c r="G304" s="69"/>
      <c r="H304" s="69"/>
      <c r="I304" s="69"/>
      <c r="J304" s="69"/>
      <c r="K304" s="69"/>
      <c r="L304" s="69"/>
    </row>
    <row r="305" spans="1:12" x14ac:dyDescent="0.2">
      <c r="A305" s="81">
        <f>VLOOKUP(B303,squadre,3,FALSE)</f>
        <v>1</v>
      </c>
      <c r="B305" s="70" t="str">
        <f>VLOOKUP(B303,squadre,4,FALSE)</f>
        <v>Laura Brüllisauer</v>
      </c>
      <c r="C305" s="69"/>
      <c r="D305" s="81">
        <f>VLOOKUP(E303,squadre,3,FALSE)</f>
        <v>0</v>
      </c>
      <c r="E305" s="70">
        <f>VLOOKUP(E303,squadre,4,FALSE)</f>
        <v>0</v>
      </c>
      <c r="F305" s="58"/>
      <c r="G305" s="69"/>
      <c r="H305" s="69"/>
      <c r="I305" s="69"/>
      <c r="J305" s="69"/>
      <c r="K305" s="69"/>
      <c r="L305" s="69"/>
    </row>
    <row r="306" spans="1:12" x14ac:dyDescent="0.2">
      <c r="A306" s="81">
        <f>VLOOKUP(B303,squadre,5,FALSE)</f>
        <v>2</v>
      </c>
      <c r="B306" s="70" t="str">
        <f>VLOOKUP(B303,squadre,6,FALSE)</f>
        <v>Nina Luginbühl</v>
      </c>
      <c r="C306" s="69"/>
      <c r="D306" s="81">
        <f>VLOOKUP(E303,squadre,5,FALSE)</f>
        <v>0</v>
      </c>
      <c r="E306" s="70">
        <f>VLOOKUP(E303,squadre,6,FALSE)</f>
        <v>0</v>
      </c>
      <c r="F306" s="58"/>
      <c r="G306" s="69"/>
      <c r="H306" s="69"/>
      <c r="I306" s="69"/>
      <c r="J306" s="69"/>
      <c r="K306" s="69"/>
      <c r="L306" s="69"/>
    </row>
    <row r="307" spans="1:12" x14ac:dyDescent="0.2">
      <c r="A307" s="81">
        <f>VLOOKUP(B303,squadre,7,FALSE)</f>
        <v>3</v>
      </c>
      <c r="B307" s="70" t="str">
        <f>VLOOKUP(B303,squadre,8,FALSE)</f>
        <v>Lisa Wenzel</v>
      </c>
      <c r="C307" s="69"/>
      <c r="D307" s="81">
        <f>VLOOKUP(E303,squadre,7,FALSE)</f>
        <v>0</v>
      </c>
      <c r="E307" s="70">
        <f>VLOOKUP(E303,squadre,8,FALSE)</f>
        <v>0</v>
      </c>
      <c r="F307" s="58"/>
      <c r="G307" s="69"/>
      <c r="H307" s="69"/>
      <c r="I307" s="69"/>
      <c r="J307" s="69"/>
      <c r="K307" s="69"/>
      <c r="L307" s="69"/>
    </row>
    <row r="308" spans="1:12" x14ac:dyDescent="0.2">
      <c r="A308" s="81">
        <f>VLOOKUP(B303,squadre,9,FALSE)</f>
        <v>0</v>
      </c>
      <c r="B308" s="70">
        <f>VLOOKUP(B303,squadre,10,FALSE)</f>
        <v>0</v>
      </c>
      <c r="C308" s="69"/>
      <c r="D308" s="81">
        <f>VLOOKUP(E303,squadre,9,FALSE)</f>
        <v>0</v>
      </c>
      <c r="E308" s="70">
        <f>VLOOKUP(E303,squadre,10,FALSE)</f>
        <v>0</v>
      </c>
      <c r="F308" s="58"/>
      <c r="G308" s="69"/>
      <c r="H308" s="69"/>
      <c r="I308" s="69"/>
      <c r="J308" s="69"/>
      <c r="K308" s="69"/>
      <c r="L308" s="69"/>
    </row>
    <row r="309" spans="1:12" x14ac:dyDescent="0.2">
      <c r="A309" s="81">
        <f>VLOOKUP(B303,squadre,11,FALSE)</f>
        <v>5</v>
      </c>
      <c r="B309" s="70" t="str">
        <f>VLOOKUP(B303,squadre,12,FALSE)</f>
        <v>Franziska Bartelt</v>
      </c>
      <c r="C309" s="69"/>
      <c r="D309" s="81">
        <f>VLOOKUP(E303,squadre,11,FALSE)</f>
        <v>0</v>
      </c>
      <c r="E309" s="70">
        <f>VLOOKUP(E303,squadre,12,FALSE)</f>
        <v>0</v>
      </c>
      <c r="F309" s="58"/>
      <c r="G309" s="69"/>
      <c r="H309" s="69"/>
      <c r="I309" s="69"/>
      <c r="J309" s="69"/>
      <c r="K309" s="69"/>
      <c r="L309" s="69"/>
    </row>
    <row r="310" spans="1:12" x14ac:dyDescent="0.2">
      <c r="A310" s="81">
        <f>VLOOKUP(B303,squadre,13,FALSE)</f>
        <v>6</v>
      </c>
      <c r="B310" s="70" t="str">
        <f>VLOOKUP(B303,squadre,14,FALSE)</f>
        <v>Jojo</v>
      </c>
      <c r="C310" s="69"/>
      <c r="D310" s="81">
        <f>VLOOKUP(E303,squadre,13,FALSE)</f>
        <v>0</v>
      </c>
      <c r="E310" s="70">
        <f>VLOOKUP(E303,squadre,14,FALSE)</f>
        <v>0</v>
      </c>
      <c r="F310" s="58"/>
      <c r="G310" s="69"/>
      <c r="H310" s="69"/>
      <c r="I310" s="69"/>
      <c r="J310" s="69"/>
      <c r="K310" s="69"/>
      <c r="L310" s="69"/>
    </row>
    <row r="311" spans="1:12" x14ac:dyDescent="0.2">
      <c r="A311" s="81">
        <f>VLOOKUP(B303,squadre,15,FALSE)</f>
        <v>7</v>
      </c>
      <c r="B311" s="70" t="str">
        <f>VLOOKUP(B303,squadre,16,FALSE)</f>
        <v>Belinda Hotz</v>
      </c>
      <c r="C311" s="69"/>
      <c r="D311" s="81">
        <f>VLOOKUP(E303,squadre,15,FALSE)</f>
        <v>0</v>
      </c>
      <c r="E311" s="70">
        <f>VLOOKUP(E303,squadre,16,FALSE)</f>
        <v>0</v>
      </c>
      <c r="F311" s="58"/>
      <c r="G311" s="69"/>
      <c r="H311" s="69"/>
      <c r="I311" s="69"/>
      <c r="J311" s="69"/>
      <c r="K311" s="69"/>
      <c r="L311" s="69"/>
    </row>
    <row r="312" spans="1:12" x14ac:dyDescent="0.2">
      <c r="A312" s="81">
        <f>VLOOKUP(B303,squadre,17,FALSE)</f>
        <v>8</v>
      </c>
      <c r="B312" s="70" t="str">
        <f>VLOOKUP(B303,squadre,18,FALSE)</f>
        <v>Malin Alge</v>
      </c>
      <c r="C312" s="69"/>
      <c r="D312" s="81">
        <f>VLOOKUP(E303,squadre,17,FALSE)</f>
        <v>0</v>
      </c>
      <c r="E312" s="70">
        <f>VLOOKUP(E303,squadre,18,FALSE)</f>
        <v>0</v>
      </c>
      <c r="F312" s="58"/>
      <c r="G312" s="69"/>
      <c r="H312" s="69"/>
      <c r="I312" s="69"/>
      <c r="J312" s="69"/>
      <c r="K312" s="69"/>
      <c r="L312" s="69"/>
    </row>
    <row r="313" spans="1:12" x14ac:dyDescent="0.2">
      <c r="A313" s="81">
        <f>VLOOKUP(B303,squadre,19,FALSE)</f>
        <v>0</v>
      </c>
      <c r="B313" s="70">
        <f>VLOOKUP(B303,squadre,20,FALSE)</f>
        <v>0</v>
      </c>
      <c r="C313" s="69"/>
      <c r="D313" s="81">
        <f>VLOOKUP(E303,squadre,19,FALSE)</f>
        <v>0</v>
      </c>
      <c r="E313" s="70">
        <f>VLOOKUP(E303,squadre,20,FALSE)</f>
        <v>0</v>
      </c>
      <c r="F313" s="58"/>
      <c r="G313" s="69"/>
      <c r="H313" s="69"/>
      <c r="I313" s="69"/>
      <c r="J313" s="69"/>
      <c r="K313" s="69"/>
      <c r="L313" s="69"/>
    </row>
    <row r="314" spans="1:12" x14ac:dyDescent="0.2">
      <c r="A314" s="81">
        <f>VLOOKUP(B303,squadre,21,FALSE)</f>
        <v>10</v>
      </c>
      <c r="B314" s="70" t="str">
        <f>VLOOKUP(B303,squadre,22,FALSE)</f>
        <v>Nina Lüssi</v>
      </c>
      <c r="C314" s="69"/>
      <c r="D314" s="81">
        <f>VLOOKUP(E303,squadre,21,FALSE)</f>
        <v>0</v>
      </c>
      <c r="E314" s="70">
        <f>VLOOKUP(E303,squadre,22,FALSE)</f>
        <v>0</v>
      </c>
      <c r="F314" s="58"/>
      <c r="G314" s="69"/>
      <c r="H314" s="69"/>
      <c r="I314" s="69"/>
      <c r="J314" s="69"/>
      <c r="K314" s="69"/>
      <c r="L314" s="69"/>
    </row>
    <row r="315" spans="1:12" x14ac:dyDescent="0.2">
      <c r="A315" s="83"/>
      <c r="B315" s="74"/>
      <c r="C315" s="69"/>
      <c r="D315" s="83"/>
      <c r="E315" s="74"/>
      <c r="F315" s="58"/>
      <c r="G315" s="69"/>
      <c r="H315" s="69"/>
      <c r="I315" s="69"/>
      <c r="J315" s="69"/>
      <c r="K315" s="69"/>
      <c r="L315" s="69"/>
    </row>
    <row r="316" spans="1:12" x14ac:dyDescent="0.2">
      <c r="A316" s="55"/>
      <c r="B316" s="55"/>
      <c r="C316" s="55"/>
      <c r="D316" s="55"/>
      <c r="E316" s="55"/>
      <c r="F316" s="71"/>
      <c r="G316" s="69"/>
      <c r="H316" s="69"/>
      <c r="I316" s="69"/>
      <c r="J316" s="69"/>
      <c r="K316" s="69"/>
      <c r="L316" s="69"/>
    </row>
    <row r="317" spans="1:12" x14ac:dyDescent="0.2">
      <c r="A317" s="77" t="s">
        <v>352</v>
      </c>
      <c r="B317" s="78" t="str">
        <f>B303</f>
        <v>Swiss Ladies</v>
      </c>
      <c r="C317" s="84"/>
      <c r="D317" s="84"/>
      <c r="E317" s="78" t="str">
        <f>E303</f>
        <v>Firenze F-U18</v>
      </c>
      <c r="F317" s="71"/>
      <c r="G317" s="69"/>
      <c r="H317" s="69"/>
      <c r="I317" s="69"/>
      <c r="J317" s="69"/>
      <c r="K317" s="69"/>
      <c r="L317" s="69"/>
    </row>
    <row r="318" spans="1:12" x14ac:dyDescent="0.2">
      <c r="A318" s="56" t="s">
        <v>353</v>
      </c>
      <c r="B318" s="68"/>
      <c r="C318" s="14"/>
      <c r="D318" s="71"/>
      <c r="E318" s="68"/>
      <c r="F318" s="58"/>
      <c r="G318" s="69"/>
      <c r="H318" s="69"/>
      <c r="I318" s="69"/>
      <c r="J318" s="69"/>
      <c r="K318" s="69"/>
      <c r="L318" s="69"/>
    </row>
    <row r="319" spans="1:12" x14ac:dyDescent="0.2">
      <c r="A319" s="56" t="s">
        <v>354</v>
      </c>
      <c r="B319" s="69"/>
      <c r="C319" s="14"/>
      <c r="D319" s="71"/>
      <c r="E319" s="69"/>
      <c r="F319" s="58"/>
      <c r="G319" s="69"/>
      <c r="H319" s="69"/>
      <c r="I319" s="69"/>
      <c r="J319" s="69"/>
      <c r="K319" s="69"/>
      <c r="L319" s="69"/>
    </row>
    <row r="320" spans="1:12" x14ac:dyDescent="0.2">
      <c r="A320" s="56" t="s">
        <v>355</v>
      </c>
      <c r="B320" s="69"/>
      <c r="C320" s="14"/>
      <c r="D320" s="71"/>
      <c r="E320" s="69"/>
      <c r="F320" s="58"/>
      <c r="G320" s="69"/>
      <c r="H320" s="69"/>
      <c r="I320" s="69"/>
      <c r="J320" s="69"/>
      <c r="K320" s="69"/>
      <c r="L320" s="69"/>
    </row>
    <row r="321" spans="1:12" x14ac:dyDescent="0.2">
      <c r="A321" s="56" t="s">
        <v>356</v>
      </c>
      <c r="B321" s="69"/>
      <c r="C321" s="14"/>
      <c r="D321" s="71"/>
      <c r="E321" s="69"/>
      <c r="F321" s="58"/>
      <c r="G321" s="69"/>
      <c r="H321" s="69"/>
      <c r="I321" s="69"/>
      <c r="J321" s="69"/>
      <c r="K321" s="69"/>
      <c r="L321" s="69"/>
    </row>
    <row r="322" spans="1:12" ht="15.75" x14ac:dyDescent="0.25">
      <c r="A322" s="85" t="s">
        <v>357</v>
      </c>
      <c r="B322" s="86">
        <v>6</v>
      </c>
      <c r="C322" s="87"/>
      <c r="D322" s="88"/>
      <c r="E322" s="86">
        <v>1</v>
      </c>
      <c r="F322" s="58"/>
      <c r="G322" s="69"/>
      <c r="H322" s="69"/>
      <c r="I322" s="69"/>
      <c r="J322" s="69"/>
      <c r="K322" s="69"/>
      <c r="L322" s="69"/>
    </row>
    <row r="323" spans="1:12" x14ac:dyDescent="0.2">
      <c r="A323" s="89"/>
      <c r="B323" s="8"/>
      <c r="E323" s="55"/>
      <c r="F323" s="71"/>
      <c r="G323" s="69"/>
      <c r="H323" s="69"/>
      <c r="I323" s="69"/>
      <c r="J323" s="69"/>
      <c r="K323" s="69"/>
      <c r="L323" s="69"/>
    </row>
    <row r="324" spans="1:12" x14ac:dyDescent="0.2">
      <c r="A324" s="56" t="s">
        <v>358</v>
      </c>
      <c r="B324" s="69"/>
      <c r="C324" s="14"/>
      <c r="F324" s="71"/>
      <c r="G324" s="69"/>
      <c r="H324" s="69"/>
      <c r="I324" s="69"/>
      <c r="J324" s="69"/>
      <c r="K324" s="69"/>
      <c r="L324" s="69"/>
    </row>
    <row r="325" spans="1:12" x14ac:dyDescent="0.2">
      <c r="A325" s="55"/>
      <c r="B325" s="55"/>
      <c r="G325" s="55"/>
      <c r="H325" s="55"/>
      <c r="I325" s="55"/>
      <c r="J325" s="55"/>
      <c r="K325" s="55"/>
      <c r="L325" s="55"/>
    </row>
    <row r="326" spans="1:12" x14ac:dyDescent="0.2">
      <c r="A326" s="28" t="s">
        <v>341</v>
      </c>
      <c r="B326" s="125" t="s">
        <v>393</v>
      </c>
      <c r="D326" s="28" t="s">
        <v>342</v>
      </c>
      <c r="E326" s="125" t="s">
        <v>393</v>
      </c>
      <c r="G326" s="28" t="s">
        <v>359</v>
      </c>
      <c r="H326" s="3"/>
      <c r="K326" s="28" t="s">
        <v>360</v>
      </c>
      <c r="L326" s="3"/>
    </row>
    <row r="327" spans="1:12" x14ac:dyDescent="0.2">
      <c r="B327" s="55"/>
      <c r="E327" s="55"/>
      <c r="H327" s="55"/>
      <c r="L327" s="55"/>
    </row>
    <row r="328" spans="1:12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45" x14ac:dyDescent="0.6">
      <c r="A329" s="170" t="s">
        <v>331</v>
      </c>
      <c r="B329" s="160"/>
      <c r="C329" s="160"/>
      <c r="D329" s="160"/>
      <c r="E329" s="160"/>
      <c r="F329" s="52" t="s">
        <v>332</v>
      </c>
      <c r="G329" s="53"/>
      <c r="H329" s="53"/>
      <c r="I329" s="53"/>
      <c r="J329" s="53"/>
      <c r="K329" s="169" t="s">
        <v>333</v>
      </c>
      <c r="L329" s="160"/>
    </row>
    <row r="330" spans="1:12" x14ac:dyDescent="0.2">
      <c r="A330" s="8"/>
      <c r="B330" s="8"/>
      <c r="C330" s="55"/>
      <c r="D330" s="8"/>
      <c r="E330" s="8"/>
      <c r="F330" s="55"/>
      <c r="G330" s="8"/>
      <c r="H330" s="8"/>
      <c r="I330" s="8"/>
      <c r="J330" s="8"/>
      <c r="K330" s="8"/>
      <c r="L330" s="8"/>
    </row>
    <row r="331" spans="1:12" ht="25.5" x14ac:dyDescent="0.2">
      <c r="A331" s="56" t="s">
        <v>19</v>
      </c>
      <c r="B331" s="90">
        <f>B290+4</f>
        <v>91</v>
      </c>
      <c r="C331" s="58"/>
      <c r="D331" s="167" t="s">
        <v>334</v>
      </c>
      <c r="E331" s="168"/>
      <c r="F331" s="60">
        <f>B331</f>
        <v>91</v>
      </c>
      <c r="G331" s="61" t="s">
        <v>335</v>
      </c>
      <c r="H331" s="62" t="str">
        <f>B344</f>
        <v>Nutrie Assassine</v>
      </c>
      <c r="I331" s="167" t="s">
        <v>336</v>
      </c>
      <c r="J331" s="168"/>
      <c r="K331" s="62" t="str">
        <f>E344</f>
        <v>Bologna U21</v>
      </c>
      <c r="L331" s="61" t="s">
        <v>65</v>
      </c>
    </row>
    <row r="332" spans="1:12" x14ac:dyDescent="0.2">
      <c r="A332" s="56" t="s">
        <v>337</v>
      </c>
      <c r="B332" s="91">
        <f>VLOOKUP(FLOOR(B331/4,1)*4+1,calendario,2,FALSE)</f>
        <v>0.54166666666666663</v>
      </c>
      <c r="C332" s="58"/>
      <c r="D332" s="162"/>
      <c r="E332" s="163"/>
      <c r="F332" s="58"/>
      <c r="G332" s="68"/>
      <c r="H332" s="68"/>
      <c r="I332" s="68"/>
      <c r="J332" s="68"/>
      <c r="K332" s="69"/>
      <c r="L332" s="69"/>
    </row>
    <row r="333" spans="1:12" x14ac:dyDescent="0.2">
      <c r="A333" s="56" t="s">
        <v>338</v>
      </c>
      <c r="B333" s="70">
        <f>VLOOKUP(B331,calendario,3,FALSE)</f>
        <v>3</v>
      </c>
      <c r="C333" s="58"/>
      <c r="D333" s="150"/>
      <c r="E333" s="164"/>
      <c r="F333" s="58"/>
      <c r="G333" s="68"/>
      <c r="H333" s="68"/>
      <c r="I333" s="68"/>
      <c r="J333" s="68"/>
      <c r="K333" s="69"/>
      <c r="L333" s="69"/>
    </row>
    <row r="334" spans="1:12" x14ac:dyDescent="0.2">
      <c r="A334" s="56" t="s">
        <v>36</v>
      </c>
      <c r="B334" s="70" t="str">
        <f>VLOOKUP(B344,squadre,2,FALSE)</f>
        <v>2nd Division</v>
      </c>
      <c r="C334" s="58"/>
      <c r="D334" s="150"/>
      <c r="E334" s="164"/>
      <c r="F334" s="58"/>
      <c r="G334" s="68"/>
      <c r="H334" s="68"/>
      <c r="I334" s="68"/>
      <c r="J334" s="68"/>
      <c r="K334" s="69"/>
      <c r="L334" s="69"/>
    </row>
    <row r="335" spans="1:12" x14ac:dyDescent="0.2">
      <c r="A335" s="56" t="s">
        <v>340</v>
      </c>
      <c r="B335" s="72">
        <v>42834</v>
      </c>
      <c r="C335" s="58"/>
      <c r="D335" s="150"/>
      <c r="E335" s="164"/>
      <c r="F335" s="58"/>
      <c r="G335" s="68"/>
      <c r="H335" s="69"/>
      <c r="I335" s="68"/>
      <c r="J335" s="68"/>
      <c r="K335" s="68"/>
      <c r="L335" s="69"/>
    </row>
    <row r="336" spans="1:12" x14ac:dyDescent="0.2">
      <c r="A336" s="73"/>
      <c r="B336" s="74"/>
      <c r="C336" s="58"/>
      <c r="D336" s="150"/>
      <c r="E336" s="164"/>
      <c r="F336" s="58"/>
      <c r="G336" s="68"/>
      <c r="H336" s="68"/>
      <c r="I336" s="68"/>
      <c r="J336" s="68"/>
      <c r="K336" s="69"/>
      <c r="L336" s="69"/>
    </row>
    <row r="337" spans="1:12" x14ac:dyDescent="0.2">
      <c r="A337" s="56" t="s">
        <v>341</v>
      </c>
      <c r="B337" s="75" t="str">
        <f>VLOOKUP(B331,calendario,9,FALSE)</f>
        <v>ArenzanoX</v>
      </c>
      <c r="C337" s="58"/>
      <c r="D337" s="150"/>
      <c r="E337" s="164"/>
      <c r="F337" s="58"/>
      <c r="G337" s="69"/>
      <c r="H337" s="69"/>
      <c r="I337" s="69"/>
      <c r="J337" s="69"/>
      <c r="K337" s="69"/>
      <c r="L337" s="69"/>
    </row>
    <row r="338" spans="1:12" x14ac:dyDescent="0.2">
      <c r="A338" s="56" t="s">
        <v>342</v>
      </c>
      <c r="B338" s="74"/>
      <c r="C338" s="58"/>
      <c r="D338" s="150"/>
      <c r="E338" s="164"/>
      <c r="F338" s="58"/>
      <c r="G338" s="69"/>
      <c r="H338" s="69"/>
      <c r="I338" s="69"/>
      <c r="J338" s="69"/>
      <c r="K338" s="69"/>
      <c r="L338" s="69"/>
    </row>
    <row r="339" spans="1:12" x14ac:dyDescent="0.2">
      <c r="A339" s="73"/>
      <c r="B339" s="74"/>
      <c r="C339" s="58"/>
      <c r="D339" s="150"/>
      <c r="E339" s="164"/>
      <c r="F339" s="58"/>
      <c r="G339" s="69"/>
      <c r="H339" s="69"/>
      <c r="I339" s="69"/>
      <c r="J339" s="69"/>
      <c r="K339" s="69"/>
      <c r="L339" s="69"/>
    </row>
    <row r="340" spans="1:12" x14ac:dyDescent="0.2">
      <c r="A340" s="56" t="s">
        <v>343</v>
      </c>
      <c r="B340" s="74"/>
      <c r="C340" s="58"/>
      <c r="D340" s="150"/>
      <c r="E340" s="164"/>
      <c r="F340" s="58"/>
      <c r="G340" s="69"/>
      <c r="H340" s="69"/>
      <c r="I340" s="69"/>
      <c r="J340" s="69"/>
      <c r="K340" s="69"/>
      <c r="L340" s="69"/>
    </row>
    <row r="341" spans="1:12" x14ac:dyDescent="0.2">
      <c r="A341" s="56" t="s">
        <v>344</v>
      </c>
      <c r="B341" s="74"/>
      <c r="C341" s="58"/>
      <c r="D341" s="150"/>
      <c r="E341" s="164"/>
      <c r="F341" s="58"/>
      <c r="G341" s="69"/>
      <c r="H341" s="69"/>
      <c r="I341" s="69"/>
      <c r="J341" s="69"/>
      <c r="K341" s="69"/>
      <c r="L341" s="69"/>
    </row>
    <row r="342" spans="1:12" x14ac:dyDescent="0.2">
      <c r="A342" s="56" t="s">
        <v>345</v>
      </c>
      <c r="B342" s="74"/>
      <c r="C342" s="58"/>
      <c r="D342" s="165"/>
      <c r="E342" s="166"/>
      <c r="F342" s="58"/>
      <c r="G342" s="69"/>
      <c r="H342" s="69"/>
      <c r="I342" s="69"/>
      <c r="J342" s="69"/>
      <c r="K342" s="69"/>
      <c r="L342" s="69"/>
    </row>
    <row r="343" spans="1:12" x14ac:dyDescent="0.2">
      <c r="A343" s="55"/>
      <c r="B343" s="55"/>
      <c r="D343" s="55"/>
      <c r="E343" s="55"/>
      <c r="F343" s="71"/>
      <c r="G343" s="69"/>
      <c r="H343" s="69"/>
      <c r="I343" s="69"/>
      <c r="J343" s="69"/>
      <c r="K343" s="69"/>
      <c r="L343" s="69"/>
    </row>
    <row r="344" spans="1:12" x14ac:dyDescent="0.2">
      <c r="A344" s="77" t="s">
        <v>346</v>
      </c>
      <c r="B344" s="78" t="str">
        <f>VLOOKUP(B331,calendario,5,FALSE)</f>
        <v>Nutrie Assassine</v>
      </c>
      <c r="C344" s="79"/>
      <c r="D344" s="77" t="s">
        <v>347</v>
      </c>
      <c r="E344" s="78" t="str">
        <f>VLOOKUP(B331,calendario,6,FALSE)</f>
        <v>Bologna U21</v>
      </c>
      <c r="F344" s="6"/>
      <c r="G344" s="69"/>
      <c r="H344" s="69"/>
      <c r="I344" s="69"/>
      <c r="J344" s="69"/>
      <c r="K344" s="69"/>
      <c r="L344" s="69"/>
    </row>
    <row r="345" spans="1:12" x14ac:dyDescent="0.2">
      <c r="A345" s="56" t="s">
        <v>348</v>
      </c>
      <c r="B345" s="56" t="s">
        <v>349</v>
      </c>
      <c r="C345" s="73"/>
      <c r="D345" s="56" t="s">
        <v>348</v>
      </c>
      <c r="E345" s="56" t="s">
        <v>349</v>
      </c>
      <c r="F345" s="80"/>
      <c r="G345" s="69"/>
      <c r="H345" s="69"/>
      <c r="I345" s="69"/>
      <c r="J345" s="69"/>
      <c r="K345" s="69"/>
      <c r="L345" s="69"/>
    </row>
    <row r="346" spans="1:12" x14ac:dyDescent="0.2">
      <c r="A346" s="81">
        <f>VLOOKUP(B344,squadre,3,FALSE)</f>
        <v>7</v>
      </c>
      <c r="B346" s="70" t="str">
        <f>VLOOKUP(B344,squadre,4,FALSE)</f>
        <v>martina scardilli</v>
      </c>
      <c r="C346" s="69"/>
      <c r="D346" s="81">
        <f>VLOOKUP(E344,squadre,3,FALSE)</f>
        <v>6</v>
      </c>
      <c r="E346" s="70" t="str">
        <f>VLOOKUP(E344,squadre,4,FALSE)</f>
        <v>Andrea Medola</v>
      </c>
      <c r="F346" s="58"/>
      <c r="G346" s="69"/>
      <c r="H346" s="69"/>
      <c r="I346" s="69"/>
      <c r="J346" s="69"/>
      <c r="K346" s="69"/>
      <c r="L346" s="69"/>
    </row>
    <row r="347" spans="1:12" x14ac:dyDescent="0.2">
      <c r="A347" s="81">
        <f>VLOOKUP(B344,squadre,5,FALSE)</f>
        <v>0</v>
      </c>
      <c r="B347" s="70" t="str">
        <f>VLOOKUP(B344,squadre,6,FALSE)</f>
        <v>davide ruggeri</v>
      </c>
      <c r="C347" s="69"/>
      <c r="D347" s="81">
        <f>VLOOKUP(E344,squadre,5,FALSE)</f>
        <v>3</v>
      </c>
      <c r="E347" s="70" t="str">
        <f>VLOOKUP(E344,squadre,6,FALSE)</f>
        <v>Lorenzo Seneca</v>
      </c>
      <c r="F347" s="58"/>
      <c r="G347" s="69"/>
      <c r="H347" s="69"/>
      <c r="I347" s="69"/>
      <c r="J347" s="69"/>
      <c r="K347" s="69"/>
      <c r="L347" s="69"/>
    </row>
    <row r="348" spans="1:12" x14ac:dyDescent="0.2">
      <c r="A348" s="81">
        <f>VLOOKUP(B344,squadre,7,FALSE)</f>
        <v>0</v>
      </c>
      <c r="B348" s="70" t="str">
        <f>VLOOKUP(B344,squadre,8,FALSE)</f>
        <v>nicola medici</v>
      </c>
      <c r="C348" s="69"/>
      <c r="D348" s="81">
        <f>VLOOKUP(E344,squadre,7,FALSE)</f>
        <v>10</v>
      </c>
      <c r="E348" s="70" t="str">
        <f>VLOOKUP(E344,squadre,8,FALSE)</f>
        <v>Anna Esposito</v>
      </c>
      <c r="F348" s="58"/>
      <c r="G348" s="69"/>
      <c r="H348" s="69"/>
      <c r="I348" s="69"/>
      <c r="J348" s="69"/>
      <c r="K348" s="69"/>
      <c r="L348" s="69"/>
    </row>
    <row r="349" spans="1:12" x14ac:dyDescent="0.2">
      <c r="A349" s="81">
        <f>VLOOKUP(B344,squadre,9,FALSE)</f>
        <v>0</v>
      </c>
      <c r="B349" s="70" t="str">
        <f>VLOOKUP(B344,squadre,10,FALSE)</f>
        <v>mauro bevilacqua</v>
      </c>
      <c r="C349" s="69"/>
      <c r="D349" s="81">
        <f>VLOOKUP(E344,squadre,9,FALSE)</f>
        <v>1</v>
      </c>
      <c r="E349" s="70" t="str">
        <f>VLOOKUP(E344,squadre,10,FALSE)</f>
        <v>Veronica Mazzanti</v>
      </c>
      <c r="F349" s="58"/>
      <c r="G349" s="69"/>
      <c r="H349" s="69"/>
      <c r="I349" s="69"/>
      <c r="J349" s="69"/>
      <c r="K349" s="69"/>
      <c r="L349" s="69"/>
    </row>
    <row r="350" spans="1:12" x14ac:dyDescent="0.2">
      <c r="A350" s="81">
        <f>VLOOKUP(B344,squadre,11,FALSE)</f>
        <v>0</v>
      </c>
      <c r="B350" s="70" t="str">
        <f>VLOOKUP(B344,squadre,12,FALSE)</f>
        <v>uccellari</v>
      </c>
      <c r="C350" s="69"/>
      <c r="D350" s="81">
        <f>VLOOKUP(E344,squadre,11,FALSE)</f>
        <v>9</v>
      </c>
      <c r="E350" s="70" t="str">
        <f>VLOOKUP(E344,squadre,12,FALSE)</f>
        <v>Alberto Scagliarini</v>
      </c>
      <c r="F350" s="58"/>
      <c r="G350" s="69"/>
      <c r="H350" s="69"/>
      <c r="I350" s="69"/>
      <c r="J350" s="69"/>
      <c r="K350" s="69"/>
      <c r="L350" s="69"/>
    </row>
    <row r="351" spans="1:12" x14ac:dyDescent="0.2">
      <c r="A351" s="81">
        <f>VLOOKUP(B344,squadre,13,FALSE)</f>
        <v>0</v>
      </c>
      <c r="B351" s="70" t="str">
        <f>VLOOKUP(B344,squadre,14,FALSE)</f>
        <v>roberto martis</v>
      </c>
      <c r="C351" s="69"/>
      <c r="D351" s="81">
        <f>VLOOKUP(E344,squadre,13,FALSE)</f>
        <v>2</v>
      </c>
      <c r="E351" s="70" t="str">
        <f>VLOOKUP(E344,squadre,14,FALSE)</f>
        <v>Alice Ventura</v>
      </c>
      <c r="F351" s="58"/>
      <c r="G351" s="69"/>
      <c r="H351" s="69"/>
      <c r="I351" s="69"/>
      <c r="J351" s="69"/>
      <c r="K351" s="69"/>
      <c r="L351" s="69"/>
    </row>
    <row r="352" spans="1:12" x14ac:dyDescent="0.2">
      <c r="A352" s="81">
        <f>VLOOKUP(B344,squadre,15,FALSE)</f>
        <v>0</v>
      </c>
      <c r="B352" s="70">
        <f>VLOOKUP(B344,squadre,16,FALSE)</f>
        <v>0</v>
      </c>
      <c r="C352" s="69"/>
      <c r="D352" s="81">
        <f>VLOOKUP(E344,squadre,15,FALSE)</f>
        <v>7</v>
      </c>
      <c r="E352" s="70" t="str">
        <f>VLOOKUP(E344,squadre,16,FALSE)</f>
        <v>Giacomo Antonini</v>
      </c>
      <c r="F352" s="58"/>
      <c r="G352" s="69"/>
      <c r="H352" s="69"/>
      <c r="I352" s="69"/>
      <c r="J352" s="69"/>
      <c r="K352" s="69"/>
      <c r="L352" s="69"/>
    </row>
    <row r="353" spans="1:12" x14ac:dyDescent="0.2">
      <c r="A353" s="81">
        <f>VLOOKUP(B344,squadre,17,FALSE)</f>
        <v>0</v>
      </c>
      <c r="B353" s="70">
        <f>VLOOKUP(B344,squadre,18,FALSE)</f>
        <v>0</v>
      </c>
      <c r="C353" s="69"/>
      <c r="D353" s="81">
        <f>VLOOKUP(E344,squadre,17,FALSE)</f>
        <v>0</v>
      </c>
      <c r="E353" s="70">
        <f>VLOOKUP(E344,squadre,18,FALSE)</f>
        <v>0</v>
      </c>
      <c r="F353" s="58"/>
      <c r="G353" s="69"/>
      <c r="H353" s="69"/>
      <c r="I353" s="69"/>
      <c r="J353" s="69"/>
      <c r="K353" s="69"/>
      <c r="L353" s="69"/>
    </row>
    <row r="354" spans="1:12" x14ac:dyDescent="0.2">
      <c r="A354" s="81">
        <f>VLOOKUP(B344,squadre,19,FALSE)</f>
        <v>0</v>
      </c>
      <c r="B354" s="70">
        <f>VLOOKUP(B344,squadre,20,FALSE)</f>
        <v>0</v>
      </c>
      <c r="C354" s="69"/>
      <c r="D354" s="81">
        <f>VLOOKUP(E344,squadre,19,FALSE)</f>
        <v>0</v>
      </c>
      <c r="E354" s="70">
        <f>VLOOKUP(E344,squadre,20,FALSE)</f>
        <v>0</v>
      </c>
      <c r="F354" s="58"/>
      <c r="G354" s="69"/>
      <c r="H354" s="69"/>
      <c r="I354" s="69"/>
      <c r="J354" s="69"/>
      <c r="K354" s="69"/>
      <c r="L354" s="69"/>
    </row>
    <row r="355" spans="1:12" x14ac:dyDescent="0.2">
      <c r="A355" s="81">
        <f>VLOOKUP(B344,squadre,21,FALSE)</f>
        <v>0</v>
      </c>
      <c r="B355" s="70">
        <f>VLOOKUP(B344,squadre,22,FALSE)</f>
        <v>0</v>
      </c>
      <c r="C355" s="69"/>
      <c r="D355" s="81">
        <f>VLOOKUP(E344,squadre,21,FALSE)</f>
        <v>0</v>
      </c>
      <c r="E355" s="70">
        <f>VLOOKUP(E344,squadre,22,FALSE)</f>
        <v>0</v>
      </c>
      <c r="F355" s="58"/>
      <c r="G355" s="69"/>
      <c r="H355" s="69"/>
      <c r="I355" s="69"/>
      <c r="J355" s="69"/>
      <c r="K355" s="69"/>
      <c r="L355" s="69"/>
    </row>
    <row r="356" spans="1:12" x14ac:dyDescent="0.2">
      <c r="A356" s="83"/>
      <c r="B356" s="74"/>
      <c r="C356" s="69"/>
      <c r="D356" s="83"/>
      <c r="E356" s="74"/>
      <c r="F356" s="58"/>
      <c r="G356" s="69"/>
      <c r="H356" s="69"/>
      <c r="I356" s="69"/>
      <c r="J356" s="69"/>
      <c r="K356" s="69"/>
      <c r="L356" s="69"/>
    </row>
    <row r="357" spans="1:12" x14ac:dyDescent="0.2">
      <c r="A357" s="55"/>
      <c r="B357" s="55"/>
      <c r="C357" s="55"/>
      <c r="D357" s="55"/>
      <c r="E357" s="55"/>
      <c r="F357" s="71"/>
      <c r="G357" s="69"/>
      <c r="H357" s="69"/>
      <c r="I357" s="69"/>
      <c r="J357" s="69"/>
      <c r="K357" s="69"/>
      <c r="L357" s="69"/>
    </row>
    <row r="358" spans="1:12" x14ac:dyDescent="0.2">
      <c r="A358" s="77" t="s">
        <v>352</v>
      </c>
      <c r="B358" s="78" t="str">
        <f>B344</f>
        <v>Nutrie Assassine</v>
      </c>
      <c r="C358" s="84"/>
      <c r="D358" s="84"/>
      <c r="E358" s="78" t="str">
        <f>E344</f>
        <v>Bologna U21</v>
      </c>
      <c r="F358" s="71"/>
      <c r="G358" s="69"/>
      <c r="H358" s="69"/>
      <c r="I358" s="69"/>
      <c r="J358" s="69"/>
      <c r="K358" s="69"/>
      <c r="L358" s="69"/>
    </row>
    <row r="359" spans="1:12" x14ac:dyDescent="0.2">
      <c r="A359" s="56" t="s">
        <v>353</v>
      </c>
      <c r="B359" s="68"/>
      <c r="C359" s="14"/>
      <c r="D359" s="71"/>
      <c r="E359" s="68"/>
      <c r="F359" s="58"/>
      <c r="G359" s="69"/>
      <c r="H359" s="69"/>
      <c r="I359" s="69"/>
      <c r="J359" s="69"/>
      <c r="K359" s="69"/>
      <c r="L359" s="69"/>
    </row>
    <row r="360" spans="1:12" x14ac:dyDescent="0.2">
      <c r="A360" s="56" t="s">
        <v>354</v>
      </c>
      <c r="B360" s="69"/>
      <c r="C360" s="14"/>
      <c r="D360" s="71"/>
      <c r="E360" s="69"/>
      <c r="F360" s="58"/>
      <c r="G360" s="69"/>
      <c r="H360" s="69"/>
      <c r="I360" s="69"/>
      <c r="J360" s="69"/>
      <c r="K360" s="69"/>
      <c r="L360" s="69"/>
    </row>
    <row r="361" spans="1:12" x14ac:dyDescent="0.2">
      <c r="A361" s="56" t="s">
        <v>355</v>
      </c>
      <c r="B361" s="69"/>
      <c r="C361" s="14"/>
      <c r="D361" s="71"/>
      <c r="E361" s="69"/>
      <c r="F361" s="58"/>
      <c r="G361" s="69"/>
      <c r="H361" s="69"/>
      <c r="I361" s="69"/>
      <c r="J361" s="69"/>
      <c r="K361" s="69"/>
      <c r="L361" s="69"/>
    </row>
    <row r="362" spans="1:12" x14ac:dyDescent="0.2">
      <c r="A362" s="56" t="s">
        <v>356</v>
      </c>
      <c r="B362" s="69"/>
      <c r="C362" s="14"/>
      <c r="D362" s="71"/>
      <c r="E362" s="69"/>
      <c r="F362" s="58"/>
      <c r="G362" s="69"/>
      <c r="H362" s="69"/>
      <c r="I362" s="69"/>
      <c r="J362" s="69"/>
      <c r="K362" s="69"/>
      <c r="L362" s="69"/>
    </row>
    <row r="363" spans="1:12" ht="15.75" x14ac:dyDescent="0.25">
      <c r="A363" s="85" t="s">
        <v>357</v>
      </c>
      <c r="B363" s="86">
        <v>2</v>
      </c>
      <c r="C363" s="87"/>
      <c r="D363" s="88"/>
      <c r="E363" s="86">
        <v>3</v>
      </c>
      <c r="F363" s="58"/>
      <c r="G363" s="69"/>
      <c r="H363" s="69"/>
      <c r="I363" s="69"/>
      <c r="J363" s="69"/>
      <c r="K363" s="69"/>
      <c r="L363" s="69"/>
    </row>
    <row r="364" spans="1:12" x14ac:dyDescent="0.2">
      <c r="A364" s="89"/>
      <c r="B364" s="8"/>
      <c r="E364" s="55"/>
      <c r="F364" s="71"/>
      <c r="G364" s="69"/>
      <c r="H364" s="69"/>
      <c r="I364" s="69"/>
      <c r="J364" s="69"/>
      <c r="K364" s="69"/>
      <c r="L364" s="69"/>
    </row>
    <row r="365" spans="1:12" x14ac:dyDescent="0.2">
      <c r="A365" s="56" t="s">
        <v>358</v>
      </c>
      <c r="B365" s="69"/>
      <c r="C365" s="14"/>
      <c r="F365" s="71"/>
      <c r="G365" s="69"/>
      <c r="H365" s="69"/>
      <c r="I365" s="69"/>
      <c r="J365" s="69"/>
      <c r="K365" s="69"/>
      <c r="L365" s="69"/>
    </row>
    <row r="366" spans="1:12" x14ac:dyDescent="0.2">
      <c r="A366" s="55"/>
      <c r="B366" s="55"/>
      <c r="G366" s="55"/>
      <c r="H366" s="55"/>
      <c r="I366" s="55"/>
      <c r="J366" s="55"/>
      <c r="K366" s="55"/>
      <c r="L366" s="55"/>
    </row>
    <row r="367" spans="1:12" x14ac:dyDescent="0.2">
      <c r="A367" s="28" t="s">
        <v>341</v>
      </c>
      <c r="B367" s="125" t="s">
        <v>393</v>
      </c>
      <c r="D367" s="28" t="s">
        <v>342</v>
      </c>
      <c r="E367" s="125" t="s">
        <v>393</v>
      </c>
      <c r="G367" s="28" t="s">
        <v>359</v>
      </c>
      <c r="H367" s="3"/>
      <c r="K367" s="28" t="s">
        <v>360</v>
      </c>
      <c r="L367" s="3"/>
    </row>
    <row r="368" spans="1:12" x14ac:dyDescent="0.2">
      <c r="B368" s="55"/>
      <c r="E368" s="55"/>
      <c r="H368" s="55"/>
      <c r="L368" s="55"/>
    </row>
    <row r="369" spans="1:12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45" x14ac:dyDescent="0.6">
      <c r="A370" s="170" t="s">
        <v>331</v>
      </c>
      <c r="B370" s="160"/>
      <c r="C370" s="160"/>
      <c r="D370" s="160"/>
      <c r="E370" s="160"/>
      <c r="F370" s="52" t="s">
        <v>332</v>
      </c>
      <c r="G370" s="53"/>
      <c r="H370" s="53"/>
      <c r="I370" s="53"/>
      <c r="J370" s="53"/>
      <c r="K370" s="169" t="s">
        <v>333</v>
      </c>
      <c r="L370" s="160"/>
    </row>
    <row r="371" spans="1:12" x14ac:dyDescent="0.2">
      <c r="A371" s="8"/>
      <c r="B371" s="8"/>
      <c r="C371" s="55"/>
      <c r="D371" s="8"/>
      <c r="E371" s="8"/>
      <c r="F371" s="55"/>
      <c r="G371" s="8"/>
      <c r="H371" s="8"/>
      <c r="I371" s="8"/>
      <c r="J371" s="8"/>
      <c r="K371" s="8"/>
      <c r="L371" s="8"/>
    </row>
    <row r="372" spans="1:12" x14ac:dyDescent="0.2">
      <c r="A372" s="56" t="s">
        <v>19</v>
      </c>
      <c r="B372" s="90">
        <f>B331+4</f>
        <v>95</v>
      </c>
      <c r="C372" s="58"/>
      <c r="D372" s="167" t="s">
        <v>334</v>
      </c>
      <c r="E372" s="168"/>
      <c r="F372" s="60">
        <f>B372</f>
        <v>95</v>
      </c>
      <c r="G372" s="61" t="s">
        <v>335</v>
      </c>
      <c r="H372" s="62" t="str">
        <f>B385</f>
        <v>Swiss U21 B</v>
      </c>
      <c r="I372" s="167" t="s">
        <v>336</v>
      </c>
      <c r="J372" s="168"/>
      <c r="K372" s="62" t="str">
        <f>E385</f>
        <v>Firenze F-U18</v>
      </c>
      <c r="L372" s="61" t="s">
        <v>65</v>
      </c>
    </row>
    <row r="373" spans="1:12" x14ac:dyDescent="0.2">
      <c r="A373" s="56" t="s">
        <v>337</v>
      </c>
      <c r="B373" s="91">
        <f>VLOOKUP(FLOOR(B372/4,1)*4+1,calendario,2,FALSE)</f>
        <v>0.5625</v>
      </c>
      <c r="C373" s="58"/>
      <c r="D373" s="162"/>
      <c r="E373" s="163"/>
      <c r="F373" s="58"/>
      <c r="G373" s="68"/>
      <c r="H373" s="68"/>
      <c r="I373" s="68"/>
      <c r="J373" s="68"/>
      <c r="K373" s="69"/>
      <c r="L373" s="69"/>
    </row>
    <row r="374" spans="1:12" x14ac:dyDescent="0.2">
      <c r="A374" s="56" t="s">
        <v>338</v>
      </c>
      <c r="B374" s="70">
        <f>VLOOKUP(B372,calendario,3,FALSE)</f>
        <v>3</v>
      </c>
      <c r="C374" s="58"/>
      <c r="D374" s="150"/>
      <c r="E374" s="164"/>
      <c r="F374" s="58"/>
      <c r="G374" s="68"/>
      <c r="H374" s="68"/>
      <c r="I374" s="68"/>
      <c r="J374" s="68"/>
      <c r="K374" s="69"/>
      <c r="L374" s="69"/>
    </row>
    <row r="375" spans="1:12" x14ac:dyDescent="0.2">
      <c r="A375" s="56" t="s">
        <v>36</v>
      </c>
      <c r="B375" s="70" t="str">
        <f>VLOOKUP(B385,squadre,2,FALSE)</f>
        <v>2nd Division</v>
      </c>
      <c r="C375" s="58"/>
      <c r="D375" s="150"/>
      <c r="E375" s="164"/>
      <c r="F375" s="58"/>
      <c r="G375" s="68"/>
      <c r="H375" s="68"/>
      <c r="I375" s="68"/>
      <c r="J375" s="68"/>
      <c r="K375" s="69"/>
      <c r="L375" s="69"/>
    </row>
    <row r="376" spans="1:12" x14ac:dyDescent="0.2">
      <c r="A376" s="56" t="s">
        <v>340</v>
      </c>
      <c r="B376" s="72">
        <v>42834</v>
      </c>
      <c r="C376" s="58"/>
      <c r="D376" s="150"/>
      <c r="E376" s="164"/>
      <c r="F376" s="58"/>
      <c r="G376" s="68"/>
      <c r="H376" s="69"/>
      <c r="I376" s="68"/>
      <c r="J376" s="68"/>
      <c r="K376" s="68"/>
      <c r="L376" s="69"/>
    </row>
    <row r="377" spans="1:12" x14ac:dyDescent="0.2">
      <c r="A377" s="73"/>
      <c r="B377" s="74"/>
      <c r="C377" s="58"/>
      <c r="D377" s="150"/>
      <c r="E377" s="164"/>
      <c r="F377" s="58"/>
      <c r="G377" s="68"/>
      <c r="H377" s="68"/>
      <c r="I377" s="68"/>
      <c r="J377" s="68"/>
      <c r="K377" s="69"/>
      <c r="L377" s="69"/>
    </row>
    <row r="378" spans="1:12" x14ac:dyDescent="0.2">
      <c r="A378" s="56" t="s">
        <v>341</v>
      </c>
      <c r="B378" s="75" t="str">
        <f>VLOOKUP(B372,calendario,9,FALSE)</f>
        <v>Poland Ladies</v>
      </c>
      <c r="C378" s="58"/>
      <c r="D378" s="150"/>
      <c r="E378" s="164"/>
      <c r="F378" s="58"/>
      <c r="G378" s="69"/>
      <c r="H378" s="69"/>
      <c r="I378" s="69"/>
      <c r="J378" s="69"/>
      <c r="K378" s="69"/>
      <c r="L378" s="69"/>
    </row>
    <row r="379" spans="1:12" x14ac:dyDescent="0.2">
      <c r="A379" s="56" t="s">
        <v>342</v>
      </c>
      <c r="B379" s="74"/>
      <c r="C379" s="58"/>
      <c r="D379" s="150"/>
      <c r="E379" s="164"/>
      <c r="F379" s="58"/>
      <c r="G379" s="69"/>
      <c r="H379" s="69"/>
      <c r="I379" s="69"/>
      <c r="J379" s="69"/>
      <c r="K379" s="69"/>
      <c r="L379" s="69"/>
    </row>
    <row r="380" spans="1:12" x14ac:dyDescent="0.2">
      <c r="A380" s="73"/>
      <c r="B380" s="74"/>
      <c r="C380" s="58"/>
      <c r="D380" s="150"/>
      <c r="E380" s="164"/>
      <c r="F380" s="58"/>
      <c r="G380" s="69"/>
      <c r="H380" s="69"/>
      <c r="I380" s="69"/>
      <c r="J380" s="69"/>
      <c r="K380" s="69"/>
      <c r="L380" s="69"/>
    </row>
    <row r="381" spans="1:12" x14ac:dyDescent="0.2">
      <c r="A381" s="56" t="s">
        <v>343</v>
      </c>
      <c r="B381" s="74"/>
      <c r="C381" s="58"/>
      <c r="D381" s="150"/>
      <c r="E381" s="164"/>
      <c r="F381" s="58"/>
      <c r="G381" s="69"/>
      <c r="H381" s="69"/>
      <c r="I381" s="69"/>
      <c r="J381" s="69"/>
      <c r="K381" s="69"/>
      <c r="L381" s="69"/>
    </row>
    <row r="382" spans="1:12" x14ac:dyDescent="0.2">
      <c r="A382" s="56" t="s">
        <v>344</v>
      </c>
      <c r="B382" s="74"/>
      <c r="C382" s="58"/>
      <c r="D382" s="150"/>
      <c r="E382" s="164"/>
      <c r="F382" s="58"/>
      <c r="G382" s="69"/>
      <c r="H382" s="69"/>
      <c r="I382" s="69"/>
      <c r="J382" s="69"/>
      <c r="K382" s="69"/>
      <c r="L382" s="69"/>
    </row>
    <row r="383" spans="1:12" x14ac:dyDescent="0.2">
      <c r="A383" s="56" t="s">
        <v>345</v>
      </c>
      <c r="B383" s="74"/>
      <c r="C383" s="58"/>
      <c r="D383" s="165"/>
      <c r="E383" s="166"/>
      <c r="F383" s="58"/>
      <c r="G383" s="69"/>
      <c r="H383" s="69"/>
      <c r="I383" s="69"/>
      <c r="J383" s="69"/>
      <c r="K383" s="69"/>
      <c r="L383" s="69"/>
    </row>
    <row r="384" spans="1:12" x14ac:dyDescent="0.2">
      <c r="A384" s="55"/>
      <c r="B384" s="55"/>
      <c r="D384" s="55"/>
      <c r="E384" s="55"/>
      <c r="F384" s="71"/>
      <c r="G384" s="69"/>
      <c r="H384" s="69"/>
      <c r="I384" s="69"/>
      <c r="J384" s="69"/>
      <c r="K384" s="69"/>
      <c r="L384" s="69"/>
    </row>
    <row r="385" spans="1:12" x14ac:dyDescent="0.2">
      <c r="A385" s="77" t="s">
        <v>346</v>
      </c>
      <c r="B385" s="78" t="str">
        <f>VLOOKUP(B372,calendario,5,FALSE)</f>
        <v>Swiss U21 B</v>
      </c>
      <c r="C385" s="79"/>
      <c r="D385" s="77" t="s">
        <v>347</v>
      </c>
      <c r="E385" s="78" t="str">
        <f>VLOOKUP(B372,calendario,6,FALSE)</f>
        <v>Firenze F-U18</v>
      </c>
      <c r="F385" s="6"/>
      <c r="G385" s="69"/>
      <c r="H385" s="69"/>
      <c r="I385" s="69"/>
      <c r="J385" s="69"/>
      <c r="K385" s="69"/>
      <c r="L385" s="69"/>
    </row>
    <row r="386" spans="1:12" x14ac:dyDescent="0.2">
      <c r="A386" s="56" t="s">
        <v>348</v>
      </c>
      <c r="B386" s="56" t="s">
        <v>349</v>
      </c>
      <c r="C386" s="73"/>
      <c r="D386" s="56" t="s">
        <v>348</v>
      </c>
      <c r="E386" s="56" t="s">
        <v>349</v>
      </c>
      <c r="F386" s="80"/>
      <c r="G386" s="69"/>
      <c r="H386" s="69"/>
      <c r="I386" s="69"/>
      <c r="J386" s="69"/>
      <c r="K386" s="69"/>
      <c r="L386" s="69"/>
    </row>
    <row r="387" spans="1:12" x14ac:dyDescent="0.2">
      <c r="A387" s="81">
        <f>VLOOKUP(B385,squadre,3,FALSE)</f>
        <v>1</v>
      </c>
      <c r="B387" s="70" t="str">
        <f>VLOOKUP(B385,squadre,4,FALSE)</f>
        <v>Alexi Porlezza</v>
      </c>
      <c r="C387" s="69"/>
      <c r="D387" s="81">
        <f>VLOOKUP(E385,squadre,3,FALSE)</f>
        <v>0</v>
      </c>
      <c r="E387" s="70">
        <f>VLOOKUP(E385,squadre,4,FALSE)</f>
        <v>0</v>
      </c>
      <c r="F387" s="58"/>
      <c r="G387" s="69"/>
      <c r="H387" s="69"/>
      <c r="I387" s="69"/>
      <c r="J387" s="69"/>
      <c r="K387" s="69"/>
      <c r="L387" s="69"/>
    </row>
    <row r="388" spans="1:12" x14ac:dyDescent="0.2">
      <c r="A388" s="81">
        <f>VLOOKUP(B385,squadre,5,FALSE)</f>
        <v>2</v>
      </c>
      <c r="B388" s="70" t="str">
        <f>VLOOKUP(B385,squadre,6,FALSE)</f>
        <v>Odin Unger</v>
      </c>
      <c r="C388" s="69"/>
      <c r="D388" s="81">
        <f>VLOOKUP(E385,squadre,5,FALSE)</f>
        <v>0</v>
      </c>
      <c r="E388" s="70">
        <f>VLOOKUP(E385,squadre,6,FALSE)</f>
        <v>0</v>
      </c>
      <c r="F388" s="58"/>
      <c r="G388" s="69"/>
      <c r="H388" s="69"/>
      <c r="I388" s="69"/>
      <c r="J388" s="69"/>
      <c r="K388" s="69"/>
      <c r="L388" s="69"/>
    </row>
    <row r="389" spans="1:12" x14ac:dyDescent="0.2">
      <c r="A389" s="81">
        <f>VLOOKUP(B385,squadre,7,FALSE)</f>
        <v>3</v>
      </c>
      <c r="B389" s="70" t="str">
        <f>VLOOKUP(B385,squadre,8,FALSE)</f>
        <v>Livio Vögeli</v>
      </c>
      <c r="C389" s="69"/>
      <c r="D389" s="81">
        <f>VLOOKUP(E385,squadre,7,FALSE)</f>
        <v>0</v>
      </c>
      <c r="E389" s="70">
        <f>VLOOKUP(E385,squadre,8,FALSE)</f>
        <v>0</v>
      </c>
      <c r="F389" s="58"/>
      <c r="G389" s="69"/>
      <c r="H389" s="69"/>
      <c r="I389" s="69"/>
      <c r="J389" s="69"/>
      <c r="K389" s="69"/>
      <c r="L389" s="69"/>
    </row>
    <row r="390" spans="1:12" x14ac:dyDescent="0.2">
      <c r="A390" s="81">
        <f>VLOOKUP(B385,squadre,9,FALSE)</f>
        <v>4</v>
      </c>
      <c r="B390" s="70" t="str">
        <f>VLOOKUP(B385,squadre,10,FALSE)</f>
        <v>Joris Hänni</v>
      </c>
      <c r="C390" s="69"/>
      <c r="D390" s="81">
        <f>VLOOKUP(E385,squadre,9,FALSE)</f>
        <v>0</v>
      </c>
      <c r="E390" s="70">
        <f>VLOOKUP(E385,squadre,10,FALSE)</f>
        <v>0</v>
      </c>
      <c r="F390" s="58"/>
      <c r="G390" s="69"/>
      <c r="H390" s="69"/>
      <c r="I390" s="69"/>
      <c r="J390" s="69"/>
      <c r="K390" s="69"/>
      <c r="L390" s="69"/>
    </row>
    <row r="391" spans="1:12" x14ac:dyDescent="0.2">
      <c r="A391" s="81">
        <f>VLOOKUP(B385,squadre,11,FALSE)</f>
        <v>5</v>
      </c>
      <c r="B391" s="70" t="str">
        <f>VLOOKUP(B385,squadre,12,FALSE)</f>
        <v>Yannick Staufer</v>
      </c>
      <c r="C391" s="69"/>
      <c r="D391" s="81">
        <f>VLOOKUP(E385,squadre,11,FALSE)</f>
        <v>0</v>
      </c>
      <c r="E391" s="70">
        <f>VLOOKUP(E385,squadre,12,FALSE)</f>
        <v>0</v>
      </c>
      <c r="F391" s="58"/>
      <c r="G391" s="69"/>
      <c r="H391" s="69"/>
      <c r="I391" s="69"/>
      <c r="J391" s="69"/>
      <c r="K391" s="69"/>
      <c r="L391" s="69"/>
    </row>
    <row r="392" spans="1:12" x14ac:dyDescent="0.2">
      <c r="A392" s="81">
        <f>VLOOKUP(B385,squadre,13,FALSE)</f>
        <v>6</v>
      </c>
      <c r="B392" s="70" t="str">
        <f>VLOOKUP(B385,squadre,14,FALSE)</f>
        <v>Levi Kübler</v>
      </c>
      <c r="C392" s="69"/>
      <c r="D392" s="81">
        <f>VLOOKUP(E385,squadre,13,FALSE)</f>
        <v>0</v>
      </c>
      <c r="E392" s="70">
        <f>VLOOKUP(E385,squadre,14,FALSE)</f>
        <v>0</v>
      </c>
      <c r="F392" s="58"/>
      <c r="G392" s="69"/>
      <c r="H392" s="69"/>
      <c r="I392" s="69"/>
      <c r="J392" s="69"/>
      <c r="K392" s="69"/>
      <c r="L392" s="69"/>
    </row>
    <row r="393" spans="1:12" x14ac:dyDescent="0.2">
      <c r="A393" s="81">
        <f>VLOOKUP(B385,squadre,15,FALSE)</f>
        <v>7</v>
      </c>
      <c r="B393" s="70" t="str">
        <f>VLOOKUP(B385,squadre,16,FALSE)</f>
        <v>Dominic Schaub</v>
      </c>
      <c r="C393" s="69"/>
      <c r="D393" s="81">
        <f>VLOOKUP(E385,squadre,15,FALSE)</f>
        <v>0</v>
      </c>
      <c r="E393" s="70">
        <f>VLOOKUP(E385,squadre,16,FALSE)</f>
        <v>0</v>
      </c>
      <c r="F393" s="58"/>
      <c r="G393" s="69"/>
      <c r="H393" s="69"/>
      <c r="I393" s="69"/>
      <c r="J393" s="69"/>
      <c r="K393" s="69"/>
      <c r="L393" s="69"/>
    </row>
    <row r="394" spans="1:12" x14ac:dyDescent="0.2">
      <c r="A394" s="81">
        <f>VLOOKUP(B385,squadre,17,FALSE)</f>
        <v>0</v>
      </c>
      <c r="B394" s="70">
        <f>VLOOKUP(B385,squadre,18,FALSE)</f>
        <v>0</v>
      </c>
      <c r="C394" s="69"/>
      <c r="D394" s="81">
        <f>VLOOKUP(E385,squadre,17,FALSE)</f>
        <v>0</v>
      </c>
      <c r="E394" s="70">
        <f>VLOOKUP(E385,squadre,18,FALSE)</f>
        <v>0</v>
      </c>
      <c r="F394" s="58"/>
      <c r="G394" s="69"/>
      <c r="H394" s="69"/>
      <c r="I394" s="69"/>
      <c r="J394" s="69"/>
      <c r="K394" s="69"/>
      <c r="L394" s="69"/>
    </row>
    <row r="395" spans="1:12" x14ac:dyDescent="0.2">
      <c r="A395" s="81">
        <f>VLOOKUP(B385,squadre,19,FALSE)</f>
        <v>0</v>
      </c>
      <c r="B395" s="70">
        <f>VLOOKUP(B385,squadre,20,FALSE)</f>
        <v>0</v>
      </c>
      <c r="C395" s="69"/>
      <c r="D395" s="81">
        <f>VLOOKUP(E385,squadre,19,FALSE)</f>
        <v>0</v>
      </c>
      <c r="E395" s="70">
        <f>VLOOKUP(E385,squadre,20,FALSE)</f>
        <v>0</v>
      </c>
      <c r="F395" s="58"/>
      <c r="G395" s="69"/>
      <c r="H395" s="69"/>
      <c r="I395" s="69"/>
      <c r="J395" s="69"/>
      <c r="K395" s="69"/>
      <c r="L395" s="69"/>
    </row>
    <row r="396" spans="1:12" x14ac:dyDescent="0.2">
      <c r="A396" s="81">
        <f>VLOOKUP(B385,squadre,21,FALSE)</f>
        <v>0</v>
      </c>
      <c r="B396" s="70">
        <f>VLOOKUP(B385,squadre,22,FALSE)</f>
        <v>0</v>
      </c>
      <c r="C396" s="69"/>
      <c r="D396" s="81">
        <f>VLOOKUP(E385,squadre,21,FALSE)</f>
        <v>0</v>
      </c>
      <c r="E396" s="70">
        <f>VLOOKUP(E385,squadre,22,FALSE)</f>
        <v>0</v>
      </c>
      <c r="F396" s="58"/>
      <c r="G396" s="69"/>
      <c r="H396" s="69"/>
      <c r="I396" s="69"/>
      <c r="J396" s="69"/>
      <c r="K396" s="69"/>
      <c r="L396" s="69"/>
    </row>
    <row r="397" spans="1:12" x14ac:dyDescent="0.2">
      <c r="A397" s="83"/>
      <c r="B397" s="74"/>
      <c r="C397" s="69"/>
      <c r="D397" s="83"/>
      <c r="E397" s="74"/>
      <c r="F397" s="58"/>
      <c r="G397" s="69"/>
      <c r="H397" s="69"/>
      <c r="I397" s="69"/>
      <c r="J397" s="69"/>
      <c r="K397" s="69"/>
      <c r="L397" s="69"/>
    </row>
    <row r="398" spans="1:12" x14ac:dyDescent="0.2">
      <c r="A398" s="55"/>
      <c r="B398" s="55"/>
      <c r="C398" s="55"/>
      <c r="D398" s="55"/>
      <c r="E398" s="55"/>
      <c r="F398" s="71"/>
      <c r="G398" s="69"/>
      <c r="H398" s="69"/>
      <c r="I398" s="69"/>
      <c r="J398" s="69"/>
      <c r="K398" s="69"/>
      <c r="L398" s="69"/>
    </row>
    <row r="399" spans="1:12" x14ac:dyDescent="0.2">
      <c r="A399" s="77" t="s">
        <v>352</v>
      </c>
      <c r="B399" s="78" t="str">
        <f>B385</f>
        <v>Swiss U21 B</v>
      </c>
      <c r="C399" s="84"/>
      <c r="D399" s="84"/>
      <c r="E399" s="78" t="str">
        <f>E385</f>
        <v>Firenze F-U18</v>
      </c>
      <c r="F399" s="71"/>
      <c r="G399" s="69"/>
      <c r="H399" s="69"/>
      <c r="I399" s="69"/>
      <c r="J399" s="69"/>
      <c r="K399" s="69"/>
      <c r="L399" s="69"/>
    </row>
    <row r="400" spans="1:12" x14ac:dyDescent="0.2">
      <c r="A400" s="56" t="s">
        <v>353</v>
      </c>
      <c r="B400" s="68"/>
      <c r="C400" s="14"/>
      <c r="D400" s="71"/>
      <c r="E400" s="68"/>
      <c r="F400" s="58"/>
      <c r="G400" s="69"/>
      <c r="H400" s="69"/>
      <c r="I400" s="69"/>
      <c r="J400" s="69"/>
      <c r="K400" s="69"/>
      <c r="L400" s="69"/>
    </row>
    <row r="401" spans="1:12" x14ac:dyDescent="0.2">
      <c r="A401" s="56" t="s">
        <v>354</v>
      </c>
      <c r="B401" s="69"/>
      <c r="C401" s="14"/>
      <c r="D401" s="71"/>
      <c r="E401" s="69"/>
      <c r="F401" s="58"/>
      <c r="G401" s="69"/>
      <c r="H401" s="69"/>
      <c r="I401" s="69"/>
      <c r="J401" s="69"/>
      <c r="K401" s="69"/>
      <c r="L401" s="69"/>
    </row>
    <row r="402" spans="1:12" x14ac:dyDescent="0.2">
      <c r="A402" s="56" t="s">
        <v>355</v>
      </c>
      <c r="B402" s="69"/>
      <c r="C402" s="14"/>
      <c r="D402" s="71"/>
      <c r="E402" s="69"/>
      <c r="F402" s="58"/>
      <c r="G402" s="69"/>
      <c r="H402" s="69"/>
      <c r="I402" s="69"/>
      <c r="J402" s="69"/>
      <c r="K402" s="69"/>
      <c r="L402" s="69"/>
    </row>
    <row r="403" spans="1:12" x14ac:dyDescent="0.2">
      <c r="A403" s="56" t="s">
        <v>356</v>
      </c>
      <c r="B403" s="69"/>
      <c r="C403" s="14"/>
      <c r="D403" s="71"/>
      <c r="E403" s="69"/>
      <c r="F403" s="58"/>
      <c r="G403" s="69"/>
      <c r="H403" s="69"/>
      <c r="I403" s="69"/>
      <c r="J403" s="69"/>
      <c r="K403" s="69"/>
      <c r="L403" s="69"/>
    </row>
    <row r="404" spans="1:12" ht="15.75" x14ac:dyDescent="0.25">
      <c r="A404" s="85" t="s">
        <v>357</v>
      </c>
      <c r="B404" s="86">
        <v>7</v>
      </c>
      <c r="C404" s="87"/>
      <c r="D404" s="88"/>
      <c r="E404" s="86">
        <v>1</v>
      </c>
      <c r="F404" s="58"/>
      <c r="G404" s="69"/>
      <c r="H404" s="69"/>
      <c r="I404" s="69"/>
      <c r="J404" s="69"/>
      <c r="K404" s="69"/>
      <c r="L404" s="69"/>
    </row>
    <row r="405" spans="1:12" x14ac:dyDescent="0.2">
      <c r="A405" s="89"/>
      <c r="B405" s="8"/>
      <c r="E405" s="55"/>
      <c r="F405" s="71"/>
      <c r="G405" s="69"/>
      <c r="H405" s="69"/>
      <c r="I405" s="69"/>
      <c r="J405" s="69"/>
      <c r="K405" s="69"/>
      <c r="L405" s="69"/>
    </row>
    <row r="406" spans="1:12" x14ac:dyDescent="0.2">
      <c r="A406" s="56" t="s">
        <v>358</v>
      </c>
      <c r="B406" s="69"/>
      <c r="C406" s="14"/>
      <c r="F406" s="71"/>
      <c r="G406" s="69"/>
      <c r="H406" s="69"/>
      <c r="I406" s="69"/>
      <c r="J406" s="69"/>
      <c r="K406" s="69"/>
      <c r="L406" s="69"/>
    </row>
    <row r="407" spans="1:12" x14ac:dyDescent="0.2">
      <c r="A407" s="55"/>
      <c r="B407" s="55"/>
      <c r="G407" s="55"/>
      <c r="H407" s="55"/>
      <c r="I407" s="55"/>
      <c r="J407" s="55"/>
      <c r="K407" s="55"/>
      <c r="L407" s="55"/>
    </row>
    <row r="408" spans="1:12" x14ac:dyDescent="0.2">
      <c r="A408" s="28" t="s">
        <v>341</v>
      </c>
      <c r="B408" s="125" t="s">
        <v>393</v>
      </c>
      <c r="D408" s="28" t="s">
        <v>342</v>
      </c>
      <c r="E408" s="125" t="s">
        <v>393</v>
      </c>
      <c r="G408" s="28" t="s">
        <v>359</v>
      </c>
      <c r="H408" s="3"/>
      <c r="K408" s="28" t="s">
        <v>360</v>
      </c>
      <c r="L408" s="3"/>
    </row>
    <row r="409" spans="1:12" x14ac:dyDescent="0.2">
      <c r="B409" s="55"/>
      <c r="E409" s="55"/>
      <c r="H409" s="55"/>
      <c r="L409" s="55"/>
    </row>
    <row r="410" spans="1:12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45" x14ac:dyDescent="0.6">
      <c r="A411" s="170" t="s">
        <v>331</v>
      </c>
      <c r="B411" s="160"/>
      <c r="C411" s="160"/>
      <c r="D411" s="160"/>
      <c r="E411" s="160"/>
      <c r="F411" s="52" t="s">
        <v>332</v>
      </c>
      <c r="G411" s="53"/>
      <c r="H411" s="53"/>
      <c r="I411" s="53"/>
      <c r="J411" s="53"/>
      <c r="K411" s="169" t="s">
        <v>333</v>
      </c>
      <c r="L411" s="160"/>
    </row>
    <row r="412" spans="1:12" x14ac:dyDescent="0.2">
      <c r="A412" s="8"/>
      <c r="B412" s="8"/>
      <c r="C412" s="55"/>
      <c r="D412" s="8"/>
      <c r="E412" s="8"/>
      <c r="F412" s="55"/>
      <c r="G412" s="8"/>
      <c r="H412" s="8"/>
      <c r="I412" s="8"/>
      <c r="J412" s="8"/>
      <c r="K412" s="8"/>
      <c r="L412" s="8"/>
    </row>
    <row r="413" spans="1:12" x14ac:dyDescent="0.2">
      <c r="A413" s="56" t="s">
        <v>19</v>
      </c>
      <c r="B413" s="90">
        <f>B372+4</f>
        <v>99</v>
      </c>
      <c r="C413" s="58"/>
      <c r="D413" s="167" t="s">
        <v>334</v>
      </c>
      <c r="E413" s="168"/>
      <c r="F413" s="60">
        <f>B413</f>
        <v>99</v>
      </c>
      <c r="G413" s="61" t="s">
        <v>335</v>
      </c>
      <c r="H413" s="62">
        <f>B426</f>
        <v>0</v>
      </c>
      <c r="I413" s="167" t="s">
        <v>336</v>
      </c>
      <c r="J413" s="168"/>
      <c r="K413" s="62">
        <f>E426</f>
        <v>0</v>
      </c>
      <c r="L413" s="61" t="s">
        <v>65</v>
      </c>
    </row>
    <row r="414" spans="1:12" x14ac:dyDescent="0.2">
      <c r="A414" s="56" t="s">
        <v>337</v>
      </c>
      <c r="B414" s="91">
        <f>VLOOKUP(FLOOR(B413/4,1)*4+1,calendario,2,FALSE)</f>
        <v>0.58333333333333337</v>
      </c>
      <c r="C414" s="58"/>
      <c r="D414" s="162"/>
      <c r="E414" s="163"/>
      <c r="F414" s="58"/>
      <c r="G414" s="68"/>
      <c r="H414" s="68"/>
      <c r="I414" s="68"/>
      <c r="J414" s="68"/>
      <c r="K414" s="69"/>
      <c r="L414" s="69"/>
    </row>
    <row r="415" spans="1:12" x14ac:dyDescent="0.2">
      <c r="A415" s="56" t="s">
        <v>338</v>
      </c>
      <c r="B415" s="70">
        <f>VLOOKUP(B413,calendario,3,FALSE)</f>
        <v>3</v>
      </c>
      <c r="C415" s="58"/>
      <c r="D415" s="150"/>
      <c r="E415" s="164"/>
      <c r="F415" s="58"/>
      <c r="G415" s="68"/>
      <c r="H415" s="68"/>
      <c r="I415" s="68"/>
      <c r="J415" s="68"/>
      <c r="K415" s="69"/>
      <c r="L415" s="69"/>
    </row>
    <row r="416" spans="1:12" x14ac:dyDescent="0.2">
      <c r="A416" s="56" t="s">
        <v>36</v>
      </c>
      <c r="B416" s="70" t="e">
        <f>VLOOKUP(B426,squadre,2,FALSE)</f>
        <v>#N/A</v>
      </c>
      <c r="C416" s="58"/>
      <c r="D416" s="150"/>
      <c r="E416" s="164"/>
      <c r="F416" s="58"/>
      <c r="G416" s="68"/>
      <c r="H416" s="68"/>
      <c r="I416" s="68"/>
      <c r="J416" s="68"/>
      <c r="K416" s="69"/>
      <c r="L416" s="69"/>
    </row>
    <row r="417" spans="1:12" x14ac:dyDescent="0.2">
      <c r="A417" s="56" t="s">
        <v>340</v>
      </c>
      <c r="B417" s="72">
        <v>42834</v>
      </c>
      <c r="C417" s="58"/>
      <c r="D417" s="150"/>
      <c r="E417" s="164"/>
      <c r="F417" s="58"/>
      <c r="G417" s="68"/>
      <c r="H417" s="69"/>
      <c r="I417" s="68"/>
      <c r="J417" s="68"/>
      <c r="K417" s="68"/>
      <c r="L417" s="69"/>
    </row>
    <row r="418" spans="1:12" x14ac:dyDescent="0.2">
      <c r="A418" s="73"/>
      <c r="B418" s="74"/>
      <c r="C418" s="58"/>
      <c r="D418" s="150"/>
      <c r="E418" s="164"/>
      <c r="F418" s="58"/>
      <c r="G418" s="68"/>
      <c r="H418" s="68"/>
      <c r="I418" s="68"/>
      <c r="J418" s="68"/>
      <c r="K418" s="69"/>
      <c r="L418" s="69"/>
    </row>
    <row r="419" spans="1:12" x14ac:dyDescent="0.2">
      <c r="A419" s="56" t="s">
        <v>341</v>
      </c>
      <c r="B419" s="75">
        <f>VLOOKUP(B413,calendario,9,FALSE)</f>
        <v>0</v>
      </c>
      <c r="C419" s="58"/>
      <c r="D419" s="150"/>
      <c r="E419" s="164"/>
      <c r="F419" s="58"/>
      <c r="G419" s="69"/>
      <c r="H419" s="69"/>
      <c r="I419" s="69"/>
      <c r="J419" s="69"/>
      <c r="K419" s="69"/>
      <c r="L419" s="69"/>
    </row>
    <row r="420" spans="1:12" x14ac:dyDescent="0.2">
      <c r="A420" s="56" t="s">
        <v>342</v>
      </c>
      <c r="B420" s="74"/>
      <c r="C420" s="58"/>
      <c r="D420" s="150"/>
      <c r="E420" s="164"/>
      <c r="F420" s="58"/>
      <c r="G420" s="69"/>
      <c r="H420" s="69"/>
      <c r="I420" s="69"/>
      <c r="J420" s="69"/>
      <c r="K420" s="69"/>
      <c r="L420" s="69"/>
    </row>
    <row r="421" spans="1:12" x14ac:dyDescent="0.2">
      <c r="A421" s="73"/>
      <c r="B421" s="74"/>
      <c r="C421" s="58"/>
      <c r="D421" s="150"/>
      <c r="E421" s="164"/>
      <c r="F421" s="58"/>
      <c r="G421" s="69"/>
      <c r="H421" s="69"/>
      <c r="I421" s="69"/>
      <c r="J421" s="69"/>
      <c r="K421" s="69"/>
      <c r="L421" s="69"/>
    </row>
    <row r="422" spans="1:12" x14ac:dyDescent="0.2">
      <c r="A422" s="56" t="s">
        <v>343</v>
      </c>
      <c r="B422" s="74"/>
      <c r="C422" s="58"/>
      <c r="D422" s="150"/>
      <c r="E422" s="164"/>
      <c r="F422" s="58"/>
      <c r="G422" s="69"/>
      <c r="H422" s="69"/>
      <c r="I422" s="69"/>
      <c r="J422" s="69"/>
      <c r="K422" s="69"/>
      <c r="L422" s="69"/>
    </row>
    <row r="423" spans="1:12" x14ac:dyDescent="0.2">
      <c r="A423" s="56" t="s">
        <v>344</v>
      </c>
      <c r="B423" s="74"/>
      <c r="C423" s="58"/>
      <c r="D423" s="150"/>
      <c r="E423" s="164"/>
      <c r="F423" s="58"/>
      <c r="G423" s="69"/>
      <c r="H423" s="69"/>
      <c r="I423" s="69"/>
      <c r="J423" s="69"/>
      <c r="K423" s="69"/>
      <c r="L423" s="69"/>
    </row>
    <row r="424" spans="1:12" x14ac:dyDescent="0.2">
      <c r="A424" s="56" t="s">
        <v>345</v>
      </c>
      <c r="B424" s="74"/>
      <c r="C424" s="58"/>
      <c r="D424" s="165"/>
      <c r="E424" s="166"/>
      <c r="F424" s="58"/>
      <c r="G424" s="69"/>
      <c r="H424" s="69"/>
      <c r="I424" s="69"/>
      <c r="J424" s="69"/>
      <c r="K424" s="69"/>
      <c r="L424" s="69"/>
    </row>
    <row r="425" spans="1:12" x14ac:dyDescent="0.2">
      <c r="A425" s="55"/>
      <c r="B425" s="55"/>
      <c r="D425" s="55"/>
      <c r="E425" s="55"/>
      <c r="F425" s="71"/>
      <c r="G425" s="69"/>
      <c r="H425" s="69"/>
      <c r="I425" s="69"/>
      <c r="J425" s="69"/>
      <c r="K425" s="69"/>
      <c r="L425" s="69"/>
    </row>
    <row r="426" spans="1:12" x14ac:dyDescent="0.2">
      <c r="A426" s="77" t="s">
        <v>346</v>
      </c>
      <c r="B426" s="78">
        <f>VLOOKUP(B413,calendario,5,FALSE)</f>
        <v>0</v>
      </c>
      <c r="C426" s="79"/>
      <c r="D426" s="77" t="s">
        <v>347</v>
      </c>
      <c r="E426" s="78">
        <f>VLOOKUP(B413,calendario,6,FALSE)</f>
        <v>0</v>
      </c>
      <c r="F426" s="6"/>
      <c r="G426" s="69"/>
      <c r="H426" s="69"/>
      <c r="I426" s="69"/>
      <c r="J426" s="69"/>
      <c r="K426" s="69"/>
      <c r="L426" s="69"/>
    </row>
    <row r="427" spans="1:12" x14ac:dyDescent="0.2">
      <c r="A427" s="56" t="s">
        <v>348</v>
      </c>
      <c r="B427" s="56" t="s">
        <v>349</v>
      </c>
      <c r="C427" s="73"/>
      <c r="D427" s="56" t="s">
        <v>348</v>
      </c>
      <c r="E427" s="56" t="s">
        <v>349</v>
      </c>
      <c r="F427" s="80"/>
      <c r="G427" s="69"/>
      <c r="H427" s="69"/>
      <c r="I427" s="69"/>
      <c r="J427" s="69"/>
      <c r="K427" s="69"/>
      <c r="L427" s="69"/>
    </row>
    <row r="428" spans="1:12" x14ac:dyDescent="0.2">
      <c r="A428" s="81" t="e">
        <f>VLOOKUP(B426,squadre,3,FALSE)</f>
        <v>#N/A</v>
      </c>
      <c r="B428" s="70" t="e">
        <f>VLOOKUP(B426,squadre,4,FALSE)</f>
        <v>#N/A</v>
      </c>
      <c r="C428" s="69"/>
      <c r="D428" s="81" t="e">
        <f>VLOOKUP(E426,squadre,3,FALSE)</f>
        <v>#N/A</v>
      </c>
      <c r="E428" s="70" t="e">
        <f>VLOOKUP(E426,squadre,4,FALSE)</f>
        <v>#N/A</v>
      </c>
      <c r="F428" s="58"/>
      <c r="G428" s="69"/>
      <c r="H428" s="69"/>
      <c r="I428" s="69"/>
      <c r="J428" s="69"/>
      <c r="K428" s="69"/>
      <c r="L428" s="69"/>
    </row>
    <row r="429" spans="1:12" x14ac:dyDescent="0.2">
      <c r="A429" s="81" t="e">
        <f>VLOOKUP(B426,squadre,5,FALSE)</f>
        <v>#N/A</v>
      </c>
      <c r="B429" s="70" t="e">
        <f>VLOOKUP(B426,squadre,6,FALSE)</f>
        <v>#N/A</v>
      </c>
      <c r="C429" s="69"/>
      <c r="D429" s="81" t="e">
        <f>VLOOKUP(E426,squadre,5,FALSE)</f>
        <v>#N/A</v>
      </c>
      <c r="E429" s="70" t="e">
        <f>VLOOKUP(E426,squadre,6,FALSE)</f>
        <v>#N/A</v>
      </c>
      <c r="F429" s="58"/>
      <c r="G429" s="69"/>
      <c r="H429" s="69"/>
      <c r="I429" s="69"/>
      <c r="J429" s="69"/>
      <c r="K429" s="69"/>
      <c r="L429" s="69"/>
    </row>
    <row r="430" spans="1:12" x14ac:dyDescent="0.2">
      <c r="A430" s="81" t="e">
        <f>VLOOKUP(B426,squadre,7,FALSE)</f>
        <v>#N/A</v>
      </c>
      <c r="B430" s="70" t="e">
        <f>VLOOKUP(B426,squadre,8,FALSE)</f>
        <v>#N/A</v>
      </c>
      <c r="C430" s="69"/>
      <c r="D430" s="81" t="e">
        <f>VLOOKUP(E426,squadre,7,FALSE)</f>
        <v>#N/A</v>
      </c>
      <c r="E430" s="70" t="e">
        <f>VLOOKUP(E426,squadre,8,FALSE)</f>
        <v>#N/A</v>
      </c>
      <c r="F430" s="58"/>
      <c r="G430" s="69"/>
      <c r="H430" s="69"/>
      <c r="I430" s="69"/>
      <c r="J430" s="69"/>
      <c r="K430" s="69"/>
      <c r="L430" s="69"/>
    </row>
    <row r="431" spans="1:12" x14ac:dyDescent="0.2">
      <c r="A431" s="81" t="e">
        <f>VLOOKUP(B426,squadre,9,FALSE)</f>
        <v>#N/A</v>
      </c>
      <c r="B431" s="70" t="e">
        <f>VLOOKUP(B426,squadre,10,FALSE)</f>
        <v>#N/A</v>
      </c>
      <c r="C431" s="69"/>
      <c r="D431" s="81" t="e">
        <f>VLOOKUP(E426,squadre,9,FALSE)</f>
        <v>#N/A</v>
      </c>
      <c r="E431" s="70" t="e">
        <f>VLOOKUP(E426,squadre,10,FALSE)</f>
        <v>#N/A</v>
      </c>
      <c r="F431" s="58"/>
      <c r="G431" s="69"/>
      <c r="H431" s="69"/>
      <c r="I431" s="69"/>
      <c r="J431" s="69"/>
      <c r="K431" s="69"/>
      <c r="L431" s="69"/>
    </row>
    <row r="432" spans="1:12" x14ac:dyDescent="0.2">
      <c r="A432" s="81" t="e">
        <f>VLOOKUP(B426,squadre,11,FALSE)</f>
        <v>#N/A</v>
      </c>
      <c r="B432" s="70" t="e">
        <f>VLOOKUP(B426,squadre,12,FALSE)</f>
        <v>#N/A</v>
      </c>
      <c r="C432" s="69"/>
      <c r="D432" s="81" t="e">
        <f>VLOOKUP(E426,squadre,11,FALSE)</f>
        <v>#N/A</v>
      </c>
      <c r="E432" s="70" t="e">
        <f>VLOOKUP(E426,squadre,12,FALSE)</f>
        <v>#N/A</v>
      </c>
      <c r="F432" s="58"/>
      <c r="G432" s="69"/>
      <c r="H432" s="69"/>
      <c r="I432" s="69"/>
      <c r="J432" s="69"/>
      <c r="K432" s="69"/>
      <c r="L432" s="69"/>
    </row>
    <row r="433" spans="1:12" x14ac:dyDescent="0.2">
      <c r="A433" s="81" t="e">
        <f>VLOOKUP(B426,squadre,13,FALSE)</f>
        <v>#N/A</v>
      </c>
      <c r="B433" s="70" t="e">
        <f>VLOOKUP(B426,squadre,14,FALSE)</f>
        <v>#N/A</v>
      </c>
      <c r="C433" s="69"/>
      <c r="D433" s="81" t="e">
        <f>VLOOKUP(E426,squadre,13,FALSE)</f>
        <v>#N/A</v>
      </c>
      <c r="E433" s="70" t="e">
        <f>VLOOKUP(E426,squadre,14,FALSE)</f>
        <v>#N/A</v>
      </c>
      <c r="F433" s="58"/>
      <c r="G433" s="69"/>
      <c r="H433" s="69"/>
      <c r="I433" s="69"/>
      <c r="J433" s="69"/>
      <c r="K433" s="69"/>
      <c r="L433" s="69"/>
    </row>
    <row r="434" spans="1:12" x14ac:dyDescent="0.2">
      <c r="A434" s="81" t="e">
        <f>VLOOKUP(B426,squadre,15,FALSE)</f>
        <v>#N/A</v>
      </c>
      <c r="B434" s="70" t="e">
        <f>VLOOKUP(B426,squadre,16,FALSE)</f>
        <v>#N/A</v>
      </c>
      <c r="C434" s="69"/>
      <c r="D434" s="81" t="e">
        <f>VLOOKUP(E426,squadre,15,FALSE)</f>
        <v>#N/A</v>
      </c>
      <c r="E434" s="70" t="e">
        <f>VLOOKUP(E426,squadre,16,FALSE)</f>
        <v>#N/A</v>
      </c>
      <c r="F434" s="58"/>
      <c r="G434" s="69"/>
      <c r="H434" s="69"/>
      <c r="I434" s="69"/>
      <c r="J434" s="69"/>
      <c r="K434" s="69"/>
      <c r="L434" s="69"/>
    </row>
    <row r="435" spans="1:12" x14ac:dyDescent="0.2">
      <c r="A435" s="81" t="e">
        <f>VLOOKUP(B426,squadre,17,FALSE)</f>
        <v>#N/A</v>
      </c>
      <c r="B435" s="70" t="e">
        <f>VLOOKUP(B426,squadre,18,FALSE)</f>
        <v>#N/A</v>
      </c>
      <c r="C435" s="69"/>
      <c r="D435" s="81" t="e">
        <f>VLOOKUP(E426,squadre,17,FALSE)</f>
        <v>#N/A</v>
      </c>
      <c r="E435" s="70" t="e">
        <f>VLOOKUP(E426,squadre,18,FALSE)</f>
        <v>#N/A</v>
      </c>
      <c r="F435" s="58"/>
      <c r="G435" s="69"/>
      <c r="H435" s="69"/>
      <c r="I435" s="69"/>
      <c r="J435" s="69"/>
      <c r="K435" s="69"/>
      <c r="L435" s="69"/>
    </row>
    <row r="436" spans="1:12" x14ac:dyDescent="0.2">
      <c r="A436" s="81" t="e">
        <f>VLOOKUP(B426,squadre,19,FALSE)</f>
        <v>#N/A</v>
      </c>
      <c r="B436" s="70" t="e">
        <f>VLOOKUP(B426,squadre,20,FALSE)</f>
        <v>#N/A</v>
      </c>
      <c r="C436" s="69"/>
      <c r="D436" s="81" t="e">
        <f>VLOOKUP(E426,squadre,19,FALSE)</f>
        <v>#N/A</v>
      </c>
      <c r="E436" s="70" t="e">
        <f>VLOOKUP(E426,squadre,20,FALSE)</f>
        <v>#N/A</v>
      </c>
      <c r="F436" s="58"/>
      <c r="G436" s="69"/>
      <c r="H436" s="69"/>
      <c r="I436" s="69"/>
      <c r="J436" s="69"/>
      <c r="K436" s="69"/>
      <c r="L436" s="69"/>
    </row>
    <row r="437" spans="1:12" x14ac:dyDescent="0.2">
      <c r="A437" s="81" t="e">
        <f>VLOOKUP(B426,squadre,21,FALSE)</f>
        <v>#N/A</v>
      </c>
      <c r="B437" s="70" t="e">
        <f>VLOOKUP(B426,squadre,22,FALSE)</f>
        <v>#N/A</v>
      </c>
      <c r="C437" s="69"/>
      <c r="D437" s="81" t="e">
        <f>VLOOKUP(E426,squadre,21,FALSE)</f>
        <v>#N/A</v>
      </c>
      <c r="E437" s="70" t="e">
        <f>VLOOKUP(E426,squadre,22,FALSE)</f>
        <v>#N/A</v>
      </c>
      <c r="F437" s="58"/>
      <c r="G437" s="69"/>
      <c r="H437" s="69"/>
      <c r="I437" s="69"/>
      <c r="J437" s="69"/>
      <c r="K437" s="69"/>
      <c r="L437" s="69"/>
    </row>
    <row r="438" spans="1:12" x14ac:dyDescent="0.2">
      <c r="A438" s="83"/>
      <c r="B438" s="74"/>
      <c r="C438" s="69"/>
      <c r="D438" s="83"/>
      <c r="E438" s="74"/>
      <c r="F438" s="58"/>
      <c r="G438" s="69"/>
      <c r="H438" s="69"/>
      <c r="I438" s="69"/>
      <c r="J438" s="69"/>
      <c r="K438" s="69"/>
      <c r="L438" s="69"/>
    </row>
    <row r="439" spans="1:12" x14ac:dyDescent="0.2">
      <c r="A439" s="55"/>
      <c r="B439" s="55"/>
      <c r="C439" s="55"/>
      <c r="D439" s="55"/>
      <c r="E439" s="55"/>
      <c r="F439" s="71"/>
      <c r="G439" s="69"/>
      <c r="H439" s="69"/>
      <c r="I439" s="69"/>
      <c r="J439" s="69"/>
      <c r="K439" s="69"/>
      <c r="L439" s="69"/>
    </row>
    <row r="440" spans="1:12" x14ac:dyDescent="0.2">
      <c r="A440" s="77" t="s">
        <v>352</v>
      </c>
      <c r="B440" s="78">
        <f>B426</f>
        <v>0</v>
      </c>
      <c r="C440" s="84"/>
      <c r="D440" s="84"/>
      <c r="E440" s="78">
        <f>E426</f>
        <v>0</v>
      </c>
      <c r="F440" s="71"/>
      <c r="G440" s="69"/>
      <c r="H440" s="69"/>
      <c r="I440" s="69"/>
      <c r="J440" s="69"/>
      <c r="K440" s="69"/>
      <c r="L440" s="69"/>
    </row>
    <row r="441" spans="1:12" x14ac:dyDescent="0.2">
      <c r="A441" s="56" t="s">
        <v>353</v>
      </c>
      <c r="B441" s="68"/>
      <c r="C441" s="14"/>
      <c r="D441" s="71"/>
      <c r="E441" s="68"/>
      <c r="F441" s="58"/>
      <c r="G441" s="69"/>
      <c r="H441" s="69"/>
      <c r="I441" s="69"/>
      <c r="J441" s="69"/>
      <c r="K441" s="69"/>
      <c r="L441" s="69"/>
    </row>
    <row r="442" spans="1:12" x14ac:dyDescent="0.2">
      <c r="A442" s="56" t="s">
        <v>354</v>
      </c>
      <c r="B442" s="69"/>
      <c r="C442" s="14"/>
      <c r="D442" s="71"/>
      <c r="E442" s="69"/>
      <c r="F442" s="58"/>
      <c r="G442" s="69"/>
      <c r="H442" s="69"/>
      <c r="I442" s="69"/>
      <c r="J442" s="69"/>
      <c r="K442" s="69"/>
      <c r="L442" s="69"/>
    </row>
    <row r="443" spans="1:12" x14ac:dyDescent="0.2">
      <c r="A443" s="56" t="s">
        <v>355</v>
      </c>
      <c r="B443" s="69"/>
      <c r="C443" s="14"/>
      <c r="D443" s="71"/>
      <c r="E443" s="69"/>
      <c r="F443" s="58"/>
      <c r="G443" s="69"/>
      <c r="H443" s="69"/>
      <c r="I443" s="69"/>
      <c r="J443" s="69"/>
      <c r="K443" s="69"/>
      <c r="L443" s="69"/>
    </row>
    <row r="444" spans="1:12" x14ac:dyDescent="0.2">
      <c r="A444" s="56" t="s">
        <v>356</v>
      </c>
      <c r="B444" s="69"/>
      <c r="C444" s="14"/>
      <c r="D444" s="71"/>
      <c r="E444" s="69"/>
      <c r="F444" s="58"/>
      <c r="G444" s="69"/>
      <c r="H444" s="69"/>
      <c r="I444" s="69"/>
      <c r="J444" s="69"/>
      <c r="K444" s="69"/>
      <c r="L444" s="69"/>
    </row>
    <row r="445" spans="1:12" ht="15.75" x14ac:dyDescent="0.25">
      <c r="A445" s="85" t="s">
        <v>357</v>
      </c>
      <c r="B445" s="86"/>
      <c r="C445" s="87"/>
      <c r="D445" s="88"/>
      <c r="E445" s="86"/>
      <c r="F445" s="58"/>
      <c r="G445" s="69"/>
      <c r="H445" s="69"/>
      <c r="I445" s="69"/>
      <c r="J445" s="69"/>
      <c r="K445" s="69"/>
      <c r="L445" s="69"/>
    </row>
    <row r="446" spans="1:12" x14ac:dyDescent="0.2">
      <c r="A446" s="89"/>
      <c r="B446" s="8"/>
      <c r="E446" s="55"/>
      <c r="F446" s="71"/>
      <c r="G446" s="69"/>
      <c r="H446" s="69"/>
      <c r="I446" s="69"/>
      <c r="J446" s="69"/>
      <c r="K446" s="69"/>
      <c r="L446" s="69"/>
    </row>
    <row r="447" spans="1:12" x14ac:dyDescent="0.2">
      <c r="A447" s="56" t="s">
        <v>358</v>
      </c>
      <c r="B447" s="69"/>
      <c r="C447" s="14"/>
      <c r="F447" s="71"/>
      <c r="G447" s="69"/>
      <c r="H447" s="69"/>
      <c r="I447" s="69"/>
      <c r="J447" s="69"/>
      <c r="K447" s="69"/>
      <c r="L447" s="69"/>
    </row>
    <row r="448" spans="1:12" x14ac:dyDescent="0.2">
      <c r="A448" s="55"/>
      <c r="B448" s="55"/>
      <c r="G448" s="55"/>
      <c r="H448" s="55"/>
      <c r="I448" s="55"/>
      <c r="J448" s="55"/>
      <c r="K448" s="55"/>
      <c r="L448" s="55"/>
    </row>
    <row r="449" spans="1:12" x14ac:dyDescent="0.2">
      <c r="A449" s="28" t="s">
        <v>341</v>
      </c>
      <c r="B449" s="125" t="s">
        <v>393</v>
      </c>
      <c r="D449" s="28" t="s">
        <v>342</v>
      </c>
      <c r="E449" s="125" t="s">
        <v>393</v>
      </c>
      <c r="G449" s="28" t="s">
        <v>359</v>
      </c>
      <c r="H449" s="3"/>
      <c r="K449" s="28" t="s">
        <v>360</v>
      </c>
      <c r="L449" s="3"/>
    </row>
    <row r="450" spans="1:12" x14ac:dyDescent="0.2">
      <c r="B450" s="55"/>
      <c r="E450" s="55"/>
      <c r="H450" s="55"/>
      <c r="L450" s="55"/>
    </row>
    <row r="451" spans="1:12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ht="45" x14ac:dyDescent="0.6">
      <c r="A452" s="170" t="s">
        <v>331</v>
      </c>
      <c r="B452" s="160"/>
      <c r="C452" s="160"/>
      <c r="D452" s="160"/>
      <c r="E452" s="160"/>
      <c r="F452" s="52" t="s">
        <v>332</v>
      </c>
      <c r="G452" s="53"/>
      <c r="H452" s="53"/>
      <c r="I452" s="53"/>
      <c r="J452" s="53"/>
      <c r="K452" s="169" t="s">
        <v>333</v>
      </c>
      <c r="L452" s="160"/>
    </row>
    <row r="453" spans="1:12" x14ac:dyDescent="0.2">
      <c r="A453" s="8"/>
      <c r="B453" s="8"/>
      <c r="C453" s="55"/>
      <c r="D453" s="8"/>
      <c r="E453" s="8"/>
      <c r="F453" s="55"/>
      <c r="G453" s="8"/>
      <c r="H453" s="8"/>
      <c r="I453" s="8"/>
      <c r="J453" s="8"/>
      <c r="K453" s="8"/>
      <c r="L453" s="8"/>
    </row>
    <row r="454" spans="1:12" x14ac:dyDescent="0.2">
      <c r="A454" s="56" t="s">
        <v>19</v>
      </c>
      <c r="B454" s="90">
        <f>B413+4</f>
        <v>103</v>
      </c>
      <c r="C454" s="58"/>
      <c r="D454" s="167" t="s">
        <v>334</v>
      </c>
      <c r="E454" s="168"/>
      <c r="F454" s="60">
        <f>B454</f>
        <v>103</v>
      </c>
      <c r="G454" s="61" t="s">
        <v>335</v>
      </c>
      <c r="H454" s="62" t="str">
        <f>B467</f>
        <v>Poland Ladies</v>
      </c>
      <c r="I454" s="167" t="s">
        <v>336</v>
      </c>
      <c r="J454" s="168"/>
      <c r="K454" s="62" t="str">
        <f>E467</f>
        <v>Swiss Ladies</v>
      </c>
      <c r="L454" s="61" t="s">
        <v>65</v>
      </c>
    </row>
    <row r="455" spans="1:12" x14ac:dyDescent="0.2">
      <c r="A455" s="56" t="s">
        <v>337</v>
      </c>
      <c r="B455" s="91">
        <f>VLOOKUP(FLOOR(B454/4,1)*4+1,calendario,2,FALSE)</f>
        <v>0.60416666666666674</v>
      </c>
      <c r="C455" s="58"/>
      <c r="D455" s="162"/>
      <c r="E455" s="163"/>
      <c r="F455" s="58"/>
      <c r="G455" s="68"/>
      <c r="H455" s="68"/>
      <c r="I455" s="68"/>
      <c r="J455" s="68"/>
      <c r="K455" s="69"/>
      <c r="L455" s="69"/>
    </row>
    <row r="456" spans="1:12" x14ac:dyDescent="0.2">
      <c r="A456" s="56" t="s">
        <v>338</v>
      </c>
      <c r="B456" s="70">
        <f>VLOOKUP(B454,calendario,3,FALSE)</f>
        <v>3</v>
      </c>
      <c r="C456" s="58"/>
      <c r="D456" s="150"/>
      <c r="E456" s="164"/>
      <c r="F456" s="58"/>
      <c r="G456" s="68"/>
      <c r="H456" s="68"/>
      <c r="I456" s="68"/>
      <c r="J456" s="68"/>
      <c r="K456" s="69"/>
      <c r="L456" s="69"/>
    </row>
    <row r="457" spans="1:12" x14ac:dyDescent="0.2">
      <c r="A457" s="56" t="s">
        <v>36</v>
      </c>
      <c r="B457" s="70" t="str">
        <f>VLOOKUP(B467,squadre,2,FALSE)</f>
        <v>2nd Division</v>
      </c>
      <c r="C457" s="58"/>
      <c r="D457" s="150"/>
      <c r="E457" s="164"/>
      <c r="F457" s="58"/>
      <c r="G457" s="68"/>
      <c r="H457" s="68"/>
      <c r="I457" s="68"/>
      <c r="J457" s="68"/>
      <c r="K457" s="69"/>
      <c r="L457" s="69"/>
    </row>
    <row r="458" spans="1:12" x14ac:dyDescent="0.2">
      <c r="A458" s="56" t="s">
        <v>340</v>
      </c>
      <c r="B458" s="72">
        <v>42834</v>
      </c>
      <c r="C458" s="58"/>
      <c r="D458" s="150"/>
      <c r="E458" s="164"/>
      <c r="F458" s="58"/>
      <c r="G458" s="68"/>
      <c r="H458" s="69"/>
      <c r="I458" s="68"/>
      <c r="J458" s="68"/>
      <c r="K458" s="68"/>
      <c r="L458" s="69"/>
    </row>
    <row r="459" spans="1:12" x14ac:dyDescent="0.2">
      <c r="A459" s="73"/>
      <c r="B459" s="74"/>
      <c r="C459" s="58"/>
      <c r="D459" s="150"/>
      <c r="E459" s="164"/>
      <c r="F459" s="58"/>
      <c r="G459" s="68"/>
      <c r="H459" s="68"/>
      <c r="I459" s="68"/>
      <c r="J459" s="68"/>
      <c r="K459" s="69"/>
      <c r="L459" s="69"/>
    </row>
    <row r="460" spans="1:12" x14ac:dyDescent="0.2">
      <c r="A460" s="56" t="s">
        <v>341</v>
      </c>
      <c r="B460" s="75" t="str">
        <f>VLOOKUP(B454,calendario,9,FALSE)</f>
        <v>Nutrie Assassine</v>
      </c>
      <c r="C460" s="58"/>
      <c r="D460" s="150"/>
      <c r="E460" s="164"/>
      <c r="F460" s="58"/>
      <c r="G460" s="69"/>
      <c r="H460" s="69"/>
      <c r="I460" s="69"/>
      <c r="J460" s="69"/>
      <c r="K460" s="69"/>
      <c r="L460" s="69"/>
    </row>
    <row r="461" spans="1:12" x14ac:dyDescent="0.2">
      <c r="A461" s="56" t="s">
        <v>342</v>
      </c>
      <c r="B461" s="74"/>
      <c r="C461" s="58"/>
      <c r="D461" s="150"/>
      <c r="E461" s="164"/>
      <c r="F461" s="58"/>
      <c r="G461" s="69"/>
      <c r="H461" s="69"/>
      <c r="I461" s="69"/>
      <c r="J461" s="69"/>
      <c r="K461" s="69"/>
      <c r="L461" s="69"/>
    </row>
    <row r="462" spans="1:12" x14ac:dyDescent="0.2">
      <c r="A462" s="73"/>
      <c r="B462" s="74"/>
      <c r="C462" s="58"/>
      <c r="D462" s="150"/>
      <c r="E462" s="164"/>
      <c r="F462" s="58"/>
      <c r="G462" s="69"/>
      <c r="H462" s="69"/>
      <c r="I462" s="69"/>
      <c r="J462" s="69"/>
      <c r="K462" s="69"/>
      <c r="L462" s="69"/>
    </row>
    <row r="463" spans="1:12" x14ac:dyDescent="0.2">
      <c r="A463" s="56" t="s">
        <v>343</v>
      </c>
      <c r="B463" s="74"/>
      <c r="C463" s="58"/>
      <c r="D463" s="150"/>
      <c r="E463" s="164"/>
      <c r="F463" s="58"/>
      <c r="G463" s="69"/>
      <c r="H463" s="69"/>
      <c r="I463" s="69"/>
      <c r="J463" s="69"/>
      <c r="K463" s="69"/>
      <c r="L463" s="69"/>
    </row>
    <row r="464" spans="1:12" x14ac:dyDescent="0.2">
      <c r="A464" s="56" t="s">
        <v>344</v>
      </c>
      <c r="B464" s="74"/>
      <c r="C464" s="58"/>
      <c r="D464" s="150"/>
      <c r="E464" s="164"/>
      <c r="F464" s="58"/>
      <c r="G464" s="69"/>
      <c r="H464" s="69"/>
      <c r="I464" s="69"/>
      <c r="J464" s="69"/>
      <c r="K464" s="69"/>
      <c r="L464" s="69"/>
    </row>
    <row r="465" spans="1:12" x14ac:dyDescent="0.2">
      <c r="A465" s="56" t="s">
        <v>345</v>
      </c>
      <c r="B465" s="74"/>
      <c r="C465" s="58"/>
      <c r="D465" s="165"/>
      <c r="E465" s="166"/>
      <c r="F465" s="58"/>
      <c r="G465" s="69"/>
      <c r="H465" s="69"/>
      <c r="I465" s="69"/>
      <c r="J465" s="69"/>
      <c r="K465" s="69"/>
      <c r="L465" s="69"/>
    </row>
    <row r="466" spans="1:12" x14ac:dyDescent="0.2">
      <c r="A466" s="55"/>
      <c r="B466" s="55"/>
      <c r="D466" s="55"/>
      <c r="E466" s="55"/>
      <c r="F466" s="71"/>
      <c r="G466" s="69"/>
      <c r="H466" s="69"/>
      <c r="I466" s="69"/>
      <c r="J466" s="69"/>
      <c r="K466" s="69"/>
      <c r="L466" s="69"/>
    </row>
    <row r="467" spans="1:12" x14ac:dyDescent="0.2">
      <c r="A467" s="77" t="s">
        <v>346</v>
      </c>
      <c r="B467" s="78" t="str">
        <f>VLOOKUP(B454,calendario,5,FALSE)</f>
        <v>Poland Ladies</v>
      </c>
      <c r="C467" s="79"/>
      <c r="D467" s="77" t="s">
        <v>347</v>
      </c>
      <c r="E467" s="78" t="str">
        <f>VLOOKUP(B454,calendario,6,FALSE)</f>
        <v>Swiss Ladies</v>
      </c>
      <c r="F467" s="6"/>
      <c r="G467" s="69"/>
      <c r="H467" s="69"/>
      <c r="I467" s="69"/>
      <c r="J467" s="69"/>
      <c r="K467" s="69"/>
      <c r="L467" s="69"/>
    </row>
    <row r="468" spans="1:12" x14ac:dyDescent="0.2">
      <c r="A468" s="56" t="s">
        <v>348</v>
      </c>
      <c r="B468" s="56" t="s">
        <v>349</v>
      </c>
      <c r="C468" s="73"/>
      <c r="D468" s="56" t="s">
        <v>348</v>
      </c>
      <c r="E468" s="56" t="s">
        <v>349</v>
      </c>
      <c r="F468" s="80"/>
      <c r="G468" s="69"/>
      <c r="H468" s="69"/>
      <c r="I468" s="69"/>
      <c r="J468" s="69"/>
      <c r="K468" s="69"/>
      <c r="L468" s="69"/>
    </row>
    <row r="469" spans="1:12" x14ac:dyDescent="0.2">
      <c r="A469" s="81">
        <f>VLOOKUP(B467,squadre,3,FALSE)</f>
        <v>1</v>
      </c>
      <c r="B469" s="70" t="str">
        <f>VLOOKUP(B467,squadre,4,FALSE)</f>
        <v>SACHMERDA KLAUDIA</v>
      </c>
      <c r="C469" s="69"/>
      <c r="D469" s="81">
        <f>VLOOKUP(E467,squadre,3,FALSE)</f>
        <v>1</v>
      </c>
      <c r="E469" s="70" t="str">
        <f>VLOOKUP(E467,squadre,4,FALSE)</f>
        <v>Laura Brüllisauer</v>
      </c>
      <c r="F469" s="58"/>
      <c r="G469" s="69"/>
      <c r="H469" s="69"/>
      <c r="I469" s="69"/>
      <c r="J469" s="69"/>
      <c r="K469" s="69"/>
      <c r="L469" s="69"/>
    </row>
    <row r="470" spans="1:12" x14ac:dyDescent="0.2">
      <c r="A470" s="81">
        <f>VLOOKUP(B467,squadre,5,FALSE)</f>
        <v>2</v>
      </c>
      <c r="B470" s="70" t="str">
        <f>VLOOKUP(B467,squadre,6,FALSE)</f>
        <v>PACYGA MONIKA</v>
      </c>
      <c r="C470" s="69"/>
      <c r="D470" s="81">
        <f>VLOOKUP(E467,squadre,5,FALSE)</f>
        <v>2</v>
      </c>
      <c r="E470" s="70" t="str">
        <f>VLOOKUP(E467,squadre,6,FALSE)</f>
        <v>Nina Luginbühl</v>
      </c>
      <c r="F470" s="58"/>
      <c r="G470" s="69"/>
      <c r="H470" s="69"/>
      <c r="I470" s="69"/>
      <c r="J470" s="69"/>
      <c r="K470" s="69"/>
      <c r="L470" s="69"/>
    </row>
    <row r="471" spans="1:12" x14ac:dyDescent="0.2">
      <c r="A471" s="81">
        <f>VLOOKUP(B467,squadre,7,FALSE)</f>
        <v>3</v>
      </c>
      <c r="B471" s="70" t="str">
        <f>VLOOKUP(B467,squadre,8,FALSE)</f>
        <v>PILARZ SANDRA</v>
      </c>
      <c r="C471" s="69"/>
      <c r="D471" s="81">
        <f>VLOOKUP(E467,squadre,7,FALSE)</f>
        <v>3</v>
      </c>
      <c r="E471" s="70" t="str">
        <f>VLOOKUP(E467,squadre,8,FALSE)</f>
        <v>Lisa Wenzel</v>
      </c>
      <c r="F471" s="58"/>
      <c r="G471" s="69"/>
      <c r="H471" s="69"/>
      <c r="I471" s="69"/>
      <c r="J471" s="69"/>
      <c r="K471" s="69"/>
      <c r="L471" s="69"/>
    </row>
    <row r="472" spans="1:12" x14ac:dyDescent="0.2">
      <c r="A472" s="81">
        <f>VLOOKUP(B467,squadre,9,FALSE)</f>
        <v>4</v>
      </c>
      <c r="B472" s="70" t="str">
        <f>VLOOKUP(B467,squadre,10,FALSE)</f>
        <v>KALINA KATARZYNA</v>
      </c>
      <c r="C472" s="69"/>
      <c r="D472" s="81">
        <f>VLOOKUP(E467,squadre,9,FALSE)</f>
        <v>0</v>
      </c>
      <c r="E472" s="70">
        <f>VLOOKUP(E467,squadre,10,FALSE)</f>
        <v>0</v>
      </c>
      <c r="F472" s="58"/>
      <c r="G472" s="69"/>
      <c r="H472" s="69"/>
      <c r="I472" s="69"/>
      <c r="J472" s="69"/>
      <c r="K472" s="69"/>
      <c r="L472" s="69"/>
    </row>
    <row r="473" spans="1:12" x14ac:dyDescent="0.2">
      <c r="A473" s="81">
        <f>VLOOKUP(B467,squadre,11,FALSE)</f>
        <v>5</v>
      </c>
      <c r="B473" s="70" t="str">
        <f>VLOOKUP(B467,squadre,12,FALSE)</f>
        <v>TYROWICZ JUSTYNA</v>
      </c>
      <c r="C473" s="69"/>
      <c r="D473" s="81">
        <f>VLOOKUP(E467,squadre,11,FALSE)</f>
        <v>5</v>
      </c>
      <c r="E473" s="70" t="str">
        <f>VLOOKUP(E467,squadre,12,FALSE)</f>
        <v>Franziska Bartelt</v>
      </c>
      <c r="F473" s="58"/>
      <c r="G473" s="69"/>
      <c r="H473" s="69"/>
      <c r="I473" s="69"/>
      <c r="J473" s="69"/>
      <c r="K473" s="69"/>
      <c r="L473" s="69"/>
    </row>
    <row r="474" spans="1:12" x14ac:dyDescent="0.2">
      <c r="A474" s="81">
        <f>VLOOKUP(B467,squadre,13,FALSE)</f>
        <v>6</v>
      </c>
      <c r="B474" s="70" t="str">
        <f>VLOOKUP(B467,squadre,14,FALSE)</f>
        <v>MADEJ MARLENA</v>
      </c>
      <c r="C474" s="69"/>
      <c r="D474" s="81">
        <f>VLOOKUP(E467,squadre,13,FALSE)</f>
        <v>6</v>
      </c>
      <c r="E474" s="70" t="str">
        <f>VLOOKUP(E467,squadre,14,FALSE)</f>
        <v>Jojo</v>
      </c>
      <c r="F474" s="58"/>
      <c r="G474" s="69"/>
      <c r="H474" s="69"/>
      <c r="I474" s="69"/>
      <c r="J474" s="69"/>
      <c r="K474" s="69"/>
      <c r="L474" s="69"/>
    </row>
    <row r="475" spans="1:12" x14ac:dyDescent="0.2">
      <c r="A475" s="81">
        <f>VLOOKUP(B467,squadre,15,FALSE)</f>
        <v>7</v>
      </c>
      <c r="B475" s="70" t="str">
        <f>VLOOKUP(B467,squadre,16,FALSE)</f>
        <v>KULAS MONIKA</v>
      </c>
      <c r="C475" s="69"/>
      <c r="D475" s="81">
        <f>VLOOKUP(E467,squadre,15,FALSE)</f>
        <v>7</v>
      </c>
      <c r="E475" s="70" t="str">
        <f>VLOOKUP(E467,squadre,16,FALSE)</f>
        <v>Belinda Hotz</v>
      </c>
      <c r="F475" s="58"/>
      <c r="G475" s="69"/>
      <c r="H475" s="69"/>
      <c r="I475" s="69"/>
      <c r="J475" s="69"/>
      <c r="K475" s="69"/>
      <c r="L475" s="69"/>
    </row>
    <row r="476" spans="1:12" x14ac:dyDescent="0.2">
      <c r="A476" s="81">
        <f>VLOOKUP(B467,squadre,17,FALSE)</f>
        <v>8</v>
      </c>
      <c r="B476" s="70" t="str">
        <f>VLOOKUP(B467,squadre,18,FALSE)</f>
        <v>JASIUKIEWICZ WERONIKA</v>
      </c>
      <c r="C476" s="69"/>
      <c r="D476" s="81">
        <f>VLOOKUP(E467,squadre,17,FALSE)</f>
        <v>8</v>
      </c>
      <c r="E476" s="70" t="str">
        <f>VLOOKUP(E467,squadre,18,FALSE)</f>
        <v>Malin Alge</v>
      </c>
      <c r="F476" s="58"/>
      <c r="G476" s="69"/>
      <c r="H476" s="69"/>
      <c r="I476" s="69"/>
      <c r="J476" s="69"/>
      <c r="K476" s="69"/>
      <c r="L476" s="69"/>
    </row>
    <row r="477" spans="1:12" x14ac:dyDescent="0.2">
      <c r="A477" s="81">
        <f>VLOOKUP(B467,squadre,19,FALSE)</f>
        <v>0</v>
      </c>
      <c r="B477" s="70">
        <f>VLOOKUP(B467,squadre,20,FALSE)</f>
        <v>0</v>
      </c>
      <c r="C477" s="69"/>
      <c r="D477" s="81">
        <f>VLOOKUP(E467,squadre,19,FALSE)</f>
        <v>0</v>
      </c>
      <c r="E477" s="70">
        <f>VLOOKUP(E467,squadre,20,FALSE)</f>
        <v>0</v>
      </c>
      <c r="F477" s="58"/>
      <c r="G477" s="69"/>
      <c r="H477" s="69"/>
      <c r="I477" s="69"/>
      <c r="J477" s="69"/>
      <c r="K477" s="69"/>
      <c r="L477" s="69"/>
    </row>
    <row r="478" spans="1:12" x14ac:dyDescent="0.2">
      <c r="A478" s="81">
        <f>VLOOKUP(B467,squadre,21,FALSE)</f>
        <v>0</v>
      </c>
      <c r="B478" s="70">
        <f>VLOOKUP(B467,squadre,22,FALSE)</f>
        <v>0</v>
      </c>
      <c r="C478" s="69"/>
      <c r="D478" s="81">
        <f>VLOOKUP(E467,squadre,21,FALSE)</f>
        <v>10</v>
      </c>
      <c r="E478" s="70" t="str">
        <f>VLOOKUP(E467,squadre,22,FALSE)</f>
        <v>Nina Lüssi</v>
      </c>
      <c r="F478" s="58"/>
      <c r="G478" s="69"/>
      <c r="H478" s="69"/>
      <c r="I478" s="69"/>
      <c r="J478" s="69"/>
      <c r="K478" s="69"/>
      <c r="L478" s="69"/>
    </row>
    <row r="479" spans="1:12" x14ac:dyDescent="0.2">
      <c r="A479" s="83"/>
      <c r="B479" s="74"/>
      <c r="C479" s="69"/>
      <c r="D479" s="83"/>
      <c r="E479" s="74"/>
      <c r="F479" s="58"/>
      <c r="G479" s="69"/>
      <c r="H479" s="69"/>
      <c r="I479" s="69"/>
      <c r="J479" s="69"/>
      <c r="K479" s="69"/>
      <c r="L479" s="69"/>
    </row>
    <row r="480" spans="1:12" x14ac:dyDescent="0.2">
      <c r="A480" s="55"/>
      <c r="B480" s="55"/>
      <c r="C480" s="55"/>
      <c r="D480" s="55"/>
      <c r="E480" s="55"/>
      <c r="F480" s="71"/>
      <c r="G480" s="69"/>
      <c r="H480" s="69"/>
      <c r="I480" s="69"/>
      <c r="J480" s="69"/>
      <c r="K480" s="69"/>
      <c r="L480" s="69"/>
    </row>
    <row r="481" spans="1:12" x14ac:dyDescent="0.2">
      <c r="A481" s="77" t="s">
        <v>352</v>
      </c>
      <c r="B481" s="78" t="str">
        <f>B467</f>
        <v>Poland Ladies</v>
      </c>
      <c r="C481" s="84"/>
      <c r="D481" s="84"/>
      <c r="E481" s="78" t="str">
        <f>E467</f>
        <v>Swiss Ladies</v>
      </c>
      <c r="F481" s="71"/>
      <c r="G481" s="69"/>
      <c r="H481" s="69"/>
      <c r="I481" s="69"/>
      <c r="J481" s="69"/>
      <c r="K481" s="69"/>
      <c r="L481" s="69"/>
    </row>
    <row r="482" spans="1:12" x14ac:dyDescent="0.2">
      <c r="A482" s="56" t="s">
        <v>353</v>
      </c>
      <c r="B482" s="68"/>
      <c r="C482" s="14"/>
      <c r="D482" s="71"/>
      <c r="E482" s="68"/>
      <c r="F482" s="58"/>
      <c r="G482" s="69"/>
      <c r="H482" s="69"/>
      <c r="I482" s="69"/>
      <c r="J482" s="69"/>
      <c r="K482" s="69"/>
      <c r="L482" s="69"/>
    </row>
    <row r="483" spans="1:12" x14ac:dyDescent="0.2">
      <c r="A483" s="56" t="s">
        <v>354</v>
      </c>
      <c r="B483" s="69"/>
      <c r="C483" s="14"/>
      <c r="D483" s="71"/>
      <c r="E483" s="69"/>
      <c r="F483" s="58"/>
      <c r="G483" s="69"/>
      <c r="H483" s="69"/>
      <c r="I483" s="69"/>
      <c r="J483" s="69"/>
      <c r="K483" s="69"/>
      <c r="L483" s="69"/>
    </row>
    <row r="484" spans="1:12" x14ac:dyDescent="0.2">
      <c r="A484" s="56" t="s">
        <v>355</v>
      </c>
      <c r="B484" s="69"/>
      <c r="C484" s="14"/>
      <c r="D484" s="71"/>
      <c r="E484" s="69"/>
      <c r="F484" s="58"/>
      <c r="G484" s="69"/>
      <c r="H484" s="69"/>
      <c r="I484" s="69"/>
      <c r="J484" s="69"/>
      <c r="K484" s="69"/>
      <c r="L484" s="69"/>
    </row>
    <row r="485" spans="1:12" x14ac:dyDescent="0.2">
      <c r="A485" s="56" t="s">
        <v>356</v>
      </c>
      <c r="B485" s="69"/>
      <c r="C485" s="14"/>
      <c r="D485" s="71"/>
      <c r="E485" s="69"/>
      <c r="F485" s="58"/>
      <c r="G485" s="69"/>
      <c r="H485" s="69"/>
      <c r="I485" s="69"/>
      <c r="J485" s="69"/>
      <c r="K485" s="69"/>
      <c r="L485" s="69"/>
    </row>
    <row r="486" spans="1:12" ht="15.75" x14ac:dyDescent="0.25">
      <c r="A486" s="85" t="s">
        <v>357</v>
      </c>
      <c r="B486" s="86">
        <v>2</v>
      </c>
      <c r="C486" s="87"/>
      <c r="D486" s="88"/>
      <c r="E486" s="86">
        <v>1</v>
      </c>
      <c r="F486" s="58"/>
      <c r="G486" s="69"/>
      <c r="H486" s="69"/>
      <c r="I486" s="69"/>
      <c r="J486" s="69"/>
      <c r="K486" s="69"/>
      <c r="L486" s="69"/>
    </row>
    <row r="487" spans="1:12" x14ac:dyDescent="0.2">
      <c r="A487" s="89"/>
      <c r="B487" s="8"/>
      <c r="E487" s="55"/>
      <c r="F487" s="71"/>
      <c r="G487" s="69"/>
      <c r="H487" s="69"/>
      <c r="I487" s="69"/>
      <c r="J487" s="69"/>
      <c r="K487" s="69"/>
      <c r="L487" s="69"/>
    </row>
    <row r="488" spans="1:12" x14ac:dyDescent="0.2">
      <c r="A488" s="56" t="s">
        <v>358</v>
      </c>
      <c r="B488" s="69"/>
      <c r="C488" s="14"/>
      <c r="F488" s="71"/>
      <c r="G488" s="69"/>
      <c r="H488" s="69"/>
      <c r="I488" s="69"/>
      <c r="J488" s="69"/>
      <c r="K488" s="69"/>
      <c r="L488" s="69"/>
    </row>
    <row r="489" spans="1:12" x14ac:dyDescent="0.2">
      <c r="A489" s="55"/>
      <c r="B489" s="55"/>
      <c r="G489" s="55"/>
      <c r="H489" s="55"/>
      <c r="I489" s="55"/>
      <c r="J489" s="55"/>
      <c r="K489" s="55"/>
      <c r="L489" s="55"/>
    </row>
    <row r="490" spans="1:12" x14ac:dyDescent="0.2">
      <c r="A490" s="28" t="s">
        <v>341</v>
      </c>
      <c r="B490" s="125" t="s">
        <v>393</v>
      </c>
      <c r="D490" s="28" t="s">
        <v>342</v>
      </c>
      <c r="E490" s="125" t="s">
        <v>393</v>
      </c>
      <c r="G490" s="28" t="s">
        <v>359</v>
      </c>
      <c r="H490" s="3"/>
      <c r="K490" s="28" t="s">
        <v>360</v>
      </c>
      <c r="L490" s="3"/>
    </row>
    <row r="491" spans="1:12" x14ac:dyDescent="0.2">
      <c r="B491" s="55"/>
      <c r="E491" s="55"/>
      <c r="H491" s="55"/>
      <c r="L491" s="55"/>
    </row>
    <row r="492" spans="1:12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ht="45" x14ac:dyDescent="0.6">
      <c r="A493" s="170" t="s">
        <v>331</v>
      </c>
      <c r="B493" s="160"/>
      <c r="C493" s="160"/>
      <c r="D493" s="160"/>
      <c r="E493" s="160"/>
      <c r="F493" s="52" t="s">
        <v>332</v>
      </c>
      <c r="G493" s="53"/>
      <c r="H493" s="53"/>
      <c r="I493" s="53"/>
      <c r="J493" s="53"/>
      <c r="K493" s="169" t="s">
        <v>333</v>
      </c>
      <c r="L493" s="160"/>
    </row>
    <row r="494" spans="1:12" x14ac:dyDescent="0.2">
      <c r="A494" s="8"/>
      <c r="B494" s="8"/>
      <c r="C494" s="55"/>
      <c r="D494" s="8"/>
      <c r="E494" s="8"/>
      <c r="F494" s="55"/>
      <c r="G494" s="8"/>
      <c r="H494" s="8"/>
      <c r="I494" s="8"/>
      <c r="J494" s="8"/>
      <c r="K494" s="8"/>
      <c r="L494" s="8"/>
    </row>
    <row r="495" spans="1:12" x14ac:dyDescent="0.2">
      <c r="A495" s="56" t="s">
        <v>19</v>
      </c>
      <c r="B495" s="90">
        <f>B454+4</f>
        <v>107</v>
      </c>
      <c r="C495" s="58"/>
      <c r="D495" s="167" t="s">
        <v>334</v>
      </c>
      <c r="E495" s="168"/>
      <c r="F495" s="60">
        <f>B495</f>
        <v>107</v>
      </c>
      <c r="G495" s="61" t="s">
        <v>335</v>
      </c>
      <c r="H495" s="62" t="str">
        <f>B508</f>
        <v>UKS SET</v>
      </c>
      <c r="I495" s="167" t="s">
        <v>336</v>
      </c>
      <c r="J495" s="168"/>
      <c r="K495" s="62" t="str">
        <f>E508</f>
        <v>C. EUR</v>
      </c>
      <c r="L495" s="61" t="s">
        <v>65</v>
      </c>
    </row>
    <row r="496" spans="1:12" x14ac:dyDescent="0.2">
      <c r="A496" s="56" t="s">
        <v>337</v>
      </c>
      <c r="B496" s="91">
        <f>VLOOKUP(FLOOR(B495/4,1)*4+1,calendario,2,FALSE)</f>
        <v>0.62500000000000011</v>
      </c>
      <c r="C496" s="58"/>
      <c r="D496" s="162"/>
      <c r="E496" s="163"/>
      <c r="F496" s="58"/>
      <c r="G496" s="68"/>
      <c r="H496" s="68"/>
      <c r="I496" s="68"/>
      <c r="J496" s="68"/>
      <c r="K496" s="69"/>
      <c r="L496" s="69"/>
    </row>
    <row r="497" spans="1:12" x14ac:dyDescent="0.2">
      <c r="A497" s="56" t="s">
        <v>338</v>
      </c>
      <c r="B497" s="70">
        <f>VLOOKUP(B495,calendario,3,FALSE)</f>
        <v>3</v>
      </c>
      <c r="C497" s="58"/>
      <c r="D497" s="150"/>
      <c r="E497" s="164"/>
      <c r="F497" s="58"/>
      <c r="G497" s="68"/>
      <c r="H497" s="68"/>
      <c r="I497" s="68"/>
      <c r="J497" s="68"/>
      <c r="K497" s="69"/>
      <c r="L497" s="69"/>
    </row>
    <row r="498" spans="1:12" x14ac:dyDescent="0.2">
      <c r="A498" s="56" t="s">
        <v>36</v>
      </c>
      <c r="B498" s="70" t="str">
        <f>VLOOKUP(B508,squadre,2,FALSE)</f>
        <v>1st Division</v>
      </c>
      <c r="C498" s="58"/>
      <c r="D498" s="150"/>
      <c r="E498" s="164"/>
      <c r="F498" s="58"/>
      <c r="G498" s="68"/>
      <c r="H498" s="68"/>
      <c r="I498" s="68"/>
      <c r="J498" s="68"/>
      <c r="K498" s="69"/>
      <c r="L498" s="69"/>
    </row>
    <row r="499" spans="1:12" x14ac:dyDescent="0.2">
      <c r="A499" s="56" t="s">
        <v>340</v>
      </c>
      <c r="B499" s="72">
        <v>42834</v>
      </c>
      <c r="C499" s="58"/>
      <c r="D499" s="150"/>
      <c r="E499" s="164"/>
      <c r="F499" s="58"/>
      <c r="G499" s="68"/>
      <c r="H499" s="69"/>
      <c r="I499" s="68"/>
      <c r="J499" s="68"/>
      <c r="K499" s="68"/>
      <c r="L499" s="69"/>
    </row>
    <row r="500" spans="1:12" x14ac:dyDescent="0.2">
      <c r="A500" s="73"/>
      <c r="B500" s="74"/>
      <c r="C500" s="58"/>
      <c r="D500" s="150"/>
      <c r="E500" s="164"/>
      <c r="F500" s="58"/>
      <c r="G500" s="68"/>
      <c r="H500" s="68"/>
      <c r="I500" s="68"/>
      <c r="J500" s="68"/>
      <c r="K500" s="69"/>
      <c r="L500" s="69"/>
    </row>
    <row r="501" spans="1:12" x14ac:dyDescent="0.2">
      <c r="A501" s="56" t="s">
        <v>341</v>
      </c>
      <c r="B501" s="75" t="str">
        <f>VLOOKUP(B495,calendario,9,FALSE)</f>
        <v>G.C. Polesine</v>
      </c>
      <c r="C501" s="58"/>
      <c r="D501" s="150"/>
      <c r="E501" s="164"/>
      <c r="F501" s="58"/>
      <c r="G501" s="69"/>
      <c r="H501" s="69"/>
      <c r="I501" s="69"/>
      <c r="J501" s="69"/>
      <c r="K501" s="69"/>
      <c r="L501" s="69"/>
    </row>
    <row r="502" spans="1:12" x14ac:dyDescent="0.2">
      <c r="A502" s="56" t="s">
        <v>342</v>
      </c>
      <c r="B502" s="74"/>
      <c r="C502" s="58"/>
      <c r="D502" s="150"/>
      <c r="E502" s="164"/>
      <c r="F502" s="58"/>
      <c r="G502" s="69"/>
      <c r="H502" s="69"/>
      <c r="I502" s="69"/>
      <c r="J502" s="69"/>
      <c r="K502" s="69"/>
      <c r="L502" s="69"/>
    </row>
    <row r="503" spans="1:12" x14ac:dyDescent="0.2">
      <c r="A503" s="73"/>
      <c r="B503" s="74"/>
      <c r="C503" s="58"/>
      <c r="D503" s="150"/>
      <c r="E503" s="164"/>
      <c r="F503" s="58"/>
      <c r="G503" s="69"/>
      <c r="H503" s="69"/>
      <c r="I503" s="69"/>
      <c r="J503" s="69"/>
      <c r="K503" s="69"/>
      <c r="L503" s="69"/>
    </row>
    <row r="504" spans="1:12" x14ac:dyDescent="0.2">
      <c r="A504" s="56" t="s">
        <v>343</v>
      </c>
      <c r="B504" s="74"/>
      <c r="C504" s="58"/>
      <c r="D504" s="150"/>
      <c r="E504" s="164"/>
      <c r="F504" s="58"/>
      <c r="G504" s="69"/>
      <c r="H504" s="69"/>
      <c r="I504" s="69"/>
      <c r="J504" s="69"/>
      <c r="K504" s="69"/>
      <c r="L504" s="69"/>
    </row>
    <row r="505" spans="1:12" x14ac:dyDescent="0.2">
      <c r="A505" s="56" t="s">
        <v>344</v>
      </c>
      <c r="B505" s="74"/>
      <c r="C505" s="58"/>
      <c r="D505" s="150"/>
      <c r="E505" s="164"/>
      <c r="F505" s="58"/>
      <c r="G505" s="69"/>
      <c r="H505" s="69"/>
      <c r="I505" s="69"/>
      <c r="J505" s="69"/>
      <c r="K505" s="69"/>
      <c r="L505" s="69"/>
    </row>
    <row r="506" spans="1:12" x14ac:dyDescent="0.2">
      <c r="A506" s="56" t="s">
        <v>345</v>
      </c>
      <c r="B506" s="74"/>
      <c r="C506" s="58"/>
      <c r="D506" s="165"/>
      <c r="E506" s="166"/>
      <c r="F506" s="58"/>
      <c r="G506" s="69"/>
      <c r="H506" s="69"/>
      <c r="I506" s="69"/>
      <c r="J506" s="69"/>
      <c r="K506" s="69"/>
      <c r="L506" s="69"/>
    </row>
    <row r="507" spans="1:12" x14ac:dyDescent="0.2">
      <c r="A507" s="55"/>
      <c r="B507" s="55"/>
      <c r="D507" s="55"/>
      <c r="E507" s="55"/>
      <c r="F507" s="71"/>
      <c r="G507" s="69"/>
      <c r="H507" s="69"/>
      <c r="I507" s="69"/>
      <c r="J507" s="69"/>
      <c r="K507" s="69"/>
      <c r="L507" s="69"/>
    </row>
    <row r="508" spans="1:12" x14ac:dyDescent="0.2">
      <c r="A508" s="77" t="s">
        <v>346</v>
      </c>
      <c r="B508" s="78" t="str">
        <f>VLOOKUP(B495,calendario,5,FALSE)</f>
        <v>UKS SET</v>
      </c>
      <c r="C508" s="79"/>
      <c r="D508" s="77" t="s">
        <v>347</v>
      </c>
      <c r="E508" s="78" t="str">
        <f>VLOOKUP(B495,calendario,6,FALSE)</f>
        <v>C. EUR</v>
      </c>
      <c r="F508" s="6"/>
      <c r="G508" s="69"/>
      <c r="H508" s="69"/>
      <c r="I508" s="69"/>
      <c r="J508" s="69"/>
      <c r="K508" s="69"/>
      <c r="L508" s="69"/>
    </row>
    <row r="509" spans="1:12" x14ac:dyDescent="0.2">
      <c r="A509" s="56" t="s">
        <v>348</v>
      </c>
      <c r="B509" s="56" t="s">
        <v>349</v>
      </c>
      <c r="C509" s="73"/>
      <c r="D509" s="56" t="s">
        <v>348</v>
      </c>
      <c r="E509" s="56" t="s">
        <v>349</v>
      </c>
      <c r="F509" s="80"/>
      <c r="G509" s="69"/>
      <c r="H509" s="69"/>
      <c r="I509" s="69"/>
      <c r="J509" s="69"/>
      <c r="K509" s="69"/>
      <c r="L509" s="69"/>
    </row>
    <row r="510" spans="1:12" x14ac:dyDescent="0.2">
      <c r="A510" s="81">
        <f>VLOOKUP(B508,squadre,3,FALSE)</f>
        <v>2</v>
      </c>
      <c r="B510" s="70" t="str">
        <f>VLOOKUP(B508,squadre,4,FALSE)</f>
        <v>Pilarz Łukasz</v>
      </c>
      <c r="C510" s="69"/>
      <c r="D510" s="81">
        <f>VLOOKUP(E508,squadre,3,FALSE)</f>
        <v>1</v>
      </c>
      <c r="E510" s="70" t="str">
        <f>VLOOKUP(E508,squadre,4,FALSE)</f>
        <v>Filippo Marchesi</v>
      </c>
      <c r="F510" s="58"/>
      <c r="G510" s="69"/>
      <c r="H510" s="69"/>
      <c r="I510" s="69"/>
      <c r="J510" s="69"/>
      <c r="K510" s="69"/>
      <c r="L510" s="69"/>
    </row>
    <row r="511" spans="1:12" x14ac:dyDescent="0.2">
      <c r="A511" s="81">
        <f>VLOOKUP(B508,squadre,5,FALSE)</f>
        <v>3</v>
      </c>
      <c r="B511" s="70" t="str">
        <f>VLOOKUP(B508,squadre,6,FALSE)</f>
        <v>Dawidek Bartłomiej</v>
      </c>
      <c r="C511" s="69"/>
      <c r="D511" s="81">
        <f>VLOOKUP(E508,squadre,5,FALSE)</f>
        <v>2</v>
      </c>
      <c r="E511" s="70" t="str">
        <f>VLOOKUP(E508,squadre,6,FALSE)</f>
        <v>Enrico Siani</v>
      </c>
      <c r="F511" s="58"/>
      <c r="G511" s="69"/>
      <c r="H511" s="69"/>
      <c r="I511" s="69"/>
      <c r="J511" s="69"/>
      <c r="K511" s="69"/>
      <c r="L511" s="69"/>
    </row>
    <row r="512" spans="1:12" x14ac:dyDescent="0.2">
      <c r="A512" s="81">
        <f>VLOOKUP(B508,squadre,7,FALSE)</f>
        <v>4</v>
      </c>
      <c r="B512" s="70" t="str">
        <f>VLOOKUP(B508,squadre,8,FALSE)</f>
        <v>Damian Nusler</v>
      </c>
      <c r="C512" s="69"/>
      <c r="D512" s="81">
        <f>VLOOKUP(E508,squadre,7,FALSE)</f>
        <v>5</v>
      </c>
      <c r="E512" s="70" t="str">
        <f>VLOOKUP(E508,squadre,8,FALSE)</f>
        <v>Giacomo Maffia</v>
      </c>
      <c r="F512" s="58"/>
      <c r="G512" s="69"/>
      <c r="H512" s="69"/>
      <c r="I512" s="69"/>
      <c r="J512" s="69"/>
      <c r="K512" s="69"/>
      <c r="L512" s="69"/>
    </row>
    <row r="513" spans="1:12" x14ac:dyDescent="0.2">
      <c r="A513" s="81">
        <f>VLOOKUP(B508,squadre,9,FALSE)</f>
        <v>6</v>
      </c>
      <c r="B513" s="70" t="str">
        <f>VLOOKUP(B508,squadre,10,FALSE)</f>
        <v>Witkowski Jakub</v>
      </c>
      <c r="C513" s="69"/>
      <c r="D513" s="81">
        <f>VLOOKUP(E508,squadre,9,FALSE)</f>
        <v>6</v>
      </c>
      <c r="E513" s="70" t="str">
        <f>VLOOKUP(E508,squadre,10,FALSE)</f>
        <v>Luca Cinelli</v>
      </c>
      <c r="F513" s="58"/>
      <c r="G513" s="69"/>
      <c r="H513" s="69"/>
      <c r="I513" s="69"/>
      <c r="J513" s="69"/>
      <c r="K513" s="69"/>
      <c r="L513" s="69"/>
    </row>
    <row r="514" spans="1:12" x14ac:dyDescent="0.2">
      <c r="A514" s="81">
        <f>VLOOKUP(B508,squadre,11,FALSE)</f>
        <v>7</v>
      </c>
      <c r="B514" s="70" t="str">
        <f>VLOOKUP(B508,squadre,12,FALSE)</f>
        <v>Bajerski Piotr</v>
      </c>
      <c r="C514" s="69"/>
      <c r="D514" s="81">
        <f>VLOOKUP(E508,squadre,11,FALSE)</f>
        <v>8</v>
      </c>
      <c r="E514" s="70" t="str">
        <f>VLOOKUP(E508,squadre,12,FALSE)</f>
        <v>Paolo Zifferero</v>
      </c>
      <c r="F514" s="58"/>
      <c r="G514" s="69"/>
      <c r="H514" s="69"/>
      <c r="I514" s="69"/>
      <c r="J514" s="69"/>
      <c r="K514" s="69"/>
      <c r="L514" s="69"/>
    </row>
    <row r="515" spans="1:12" x14ac:dyDescent="0.2">
      <c r="A515" s="81">
        <f>VLOOKUP(B508,squadre,13,FALSE)</f>
        <v>8</v>
      </c>
      <c r="B515" s="70" t="str">
        <f>VLOOKUP(B508,squadre,14,FALSE)</f>
        <v>Pilarz Arkadiusz</v>
      </c>
      <c r="C515" s="69"/>
      <c r="D515" s="81">
        <f>VLOOKUP(E508,squadre,13,FALSE)</f>
        <v>7</v>
      </c>
      <c r="E515" s="70" t="str">
        <f>VLOOKUP(E508,squadre,14,FALSE)</f>
        <v>Gianmarco Palladino</v>
      </c>
      <c r="F515" s="58"/>
      <c r="G515" s="69"/>
      <c r="H515" s="69"/>
      <c r="I515" s="69"/>
      <c r="J515" s="69"/>
      <c r="K515" s="69"/>
      <c r="L515" s="69"/>
    </row>
    <row r="516" spans="1:12" x14ac:dyDescent="0.2">
      <c r="A516" s="81">
        <f>VLOOKUP(B508,squadre,15,FALSE)</f>
        <v>9</v>
      </c>
      <c r="B516" s="70" t="str">
        <f>VLOOKUP(B508,squadre,16,FALSE)</f>
        <v>Kupczak Koedian</v>
      </c>
      <c r="C516" s="69"/>
      <c r="D516" s="81">
        <f>VLOOKUP(E508,squadre,15,FALSE)</f>
        <v>9</v>
      </c>
      <c r="E516" s="70" t="str">
        <f>VLOOKUP(E508,squadre,16,FALSE)</f>
        <v>Daniele Maffia</v>
      </c>
      <c r="F516" s="58"/>
      <c r="G516" s="69"/>
      <c r="H516" s="69"/>
      <c r="I516" s="69"/>
      <c r="J516" s="69"/>
      <c r="K516" s="69"/>
      <c r="L516" s="69"/>
    </row>
    <row r="517" spans="1:12" x14ac:dyDescent="0.2">
      <c r="A517" s="81">
        <f>VLOOKUP(B508,squadre,17,FALSE)</f>
        <v>10</v>
      </c>
      <c r="B517" s="70" t="str">
        <f>VLOOKUP(B508,squadre,18,FALSE)</f>
        <v>Cebula Dawid</v>
      </c>
      <c r="C517" s="69"/>
      <c r="D517" s="81">
        <f>VLOOKUP(E508,squadre,17,FALSE)</f>
        <v>11</v>
      </c>
      <c r="E517" s="70" t="str">
        <f>VLOOKUP(E508,squadre,18,FALSE)</f>
        <v>Gianmaria Lombardo</v>
      </c>
      <c r="F517" s="58"/>
      <c r="G517" s="69"/>
      <c r="H517" s="69"/>
      <c r="I517" s="69"/>
      <c r="J517" s="69"/>
      <c r="K517" s="69"/>
      <c r="L517" s="69"/>
    </row>
    <row r="518" spans="1:12" x14ac:dyDescent="0.2">
      <c r="A518" s="81">
        <f>VLOOKUP(B508,squadre,19,FALSE)</f>
        <v>0</v>
      </c>
      <c r="B518" s="70">
        <f>VLOOKUP(B508,squadre,20,FALSE)</f>
        <v>0</v>
      </c>
      <c r="C518" s="69"/>
      <c r="D518" s="81">
        <f>VLOOKUP(E508,squadre,19,FALSE)</f>
        <v>0</v>
      </c>
      <c r="E518" s="70">
        <f>VLOOKUP(E508,squadre,20,FALSE)</f>
        <v>0</v>
      </c>
      <c r="F518" s="58"/>
      <c r="G518" s="69"/>
      <c r="H518" s="69"/>
      <c r="I518" s="69"/>
      <c r="J518" s="69"/>
      <c r="K518" s="69"/>
      <c r="L518" s="69"/>
    </row>
    <row r="519" spans="1:12" x14ac:dyDescent="0.2">
      <c r="A519" s="81">
        <f>VLOOKUP(B508,squadre,21,FALSE)</f>
        <v>0</v>
      </c>
      <c r="B519" s="70">
        <f>VLOOKUP(B508,squadre,22,FALSE)</f>
        <v>0</v>
      </c>
      <c r="C519" s="69"/>
      <c r="D519" s="81">
        <f>VLOOKUP(E508,squadre,21,FALSE)</f>
        <v>0</v>
      </c>
      <c r="E519" s="70">
        <f>VLOOKUP(E508,squadre,22,FALSE)</f>
        <v>0</v>
      </c>
      <c r="F519" s="58"/>
      <c r="G519" s="69"/>
      <c r="H519" s="69"/>
      <c r="I519" s="69"/>
      <c r="J519" s="69"/>
      <c r="K519" s="69"/>
      <c r="L519" s="69"/>
    </row>
    <row r="520" spans="1:12" x14ac:dyDescent="0.2">
      <c r="A520" s="83"/>
      <c r="B520" s="74"/>
      <c r="C520" s="69"/>
      <c r="D520" s="83"/>
      <c r="E520" s="74"/>
      <c r="F520" s="58"/>
      <c r="G520" s="69"/>
      <c r="H520" s="69"/>
      <c r="I520" s="69"/>
      <c r="J520" s="69"/>
      <c r="K520" s="69"/>
      <c r="L520" s="69"/>
    </row>
    <row r="521" spans="1:12" x14ac:dyDescent="0.2">
      <c r="A521" s="55"/>
      <c r="B521" s="55"/>
      <c r="C521" s="55"/>
      <c r="D521" s="55"/>
      <c r="E521" s="55"/>
      <c r="F521" s="71"/>
      <c r="G521" s="69"/>
      <c r="H521" s="69"/>
      <c r="I521" s="69"/>
      <c r="J521" s="69"/>
      <c r="K521" s="69"/>
      <c r="L521" s="69"/>
    </row>
    <row r="522" spans="1:12" x14ac:dyDescent="0.2">
      <c r="A522" s="77" t="s">
        <v>352</v>
      </c>
      <c r="B522" s="78" t="str">
        <f>B508</f>
        <v>UKS SET</v>
      </c>
      <c r="C522" s="84"/>
      <c r="D522" s="84"/>
      <c r="E522" s="78" t="str">
        <f>E508</f>
        <v>C. EUR</v>
      </c>
      <c r="F522" s="71"/>
      <c r="G522" s="69"/>
      <c r="H522" s="69"/>
      <c r="I522" s="69"/>
      <c r="J522" s="69"/>
      <c r="K522" s="69"/>
      <c r="L522" s="69"/>
    </row>
    <row r="523" spans="1:12" x14ac:dyDescent="0.2">
      <c r="A523" s="56" t="s">
        <v>353</v>
      </c>
      <c r="B523" s="68"/>
      <c r="C523" s="14"/>
      <c r="D523" s="71"/>
      <c r="E523" s="68"/>
      <c r="F523" s="58"/>
      <c r="G523" s="69"/>
      <c r="H523" s="69"/>
      <c r="I523" s="69"/>
      <c r="J523" s="69"/>
      <c r="K523" s="69"/>
      <c r="L523" s="69"/>
    </row>
    <row r="524" spans="1:12" x14ac:dyDescent="0.2">
      <c r="A524" s="56" t="s">
        <v>354</v>
      </c>
      <c r="B524" s="69"/>
      <c r="C524" s="14"/>
      <c r="D524" s="71"/>
      <c r="E524" s="69"/>
      <c r="F524" s="58"/>
      <c r="G524" s="69"/>
      <c r="H524" s="69"/>
      <c r="I524" s="69"/>
      <c r="J524" s="69"/>
      <c r="K524" s="69"/>
      <c r="L524" s="69"/>
    </row>
    <row r="525" spans="1:12" x14ac:dyDescent="0.2">
      <c r="A525" s="56" t="s">
        <v>355</v>
      </c>
      <c r="B525" s="69"/>
      <c r="C525" s="14"/>
      <c r="D525" s="71"/>
      <c r="E525" s="69"/>
      <c r="F525" s="58"/>
      <c r="G525" s="69"/>
      <c r="H525" s="69"/>
      <c r="I525" s="69"/>
      <c r="J525" s="69"/>
      <c r="K525" s="69"/>
      <c r="L525" s="69"/>
    </row>
    <row r="526" spans="1:12" x14ac:dyDescent="0.2">
      <c r="A526" s="56" t="s">
        <v>356</v>
      </c>
      <c r="B526" s="69"/>
      <c r="C526" s="14"/>
      <c r="D526" s="71"/>
      <c r="E526" s="69"/>
      <c r="F526" s="58"/>
      <c r="G526" s="69"/>
      <c r="H526" s="69"/>
      <c r="I526" s="69"/>
      <c r="J526" s="69"/>
      <c r="K526" s="69"/>
      <c r="L526" s="69"/>
    </row>
    <row r="527" spans="1:12" ht="15.75" x14ac:dyDescent="0.25">
      <c r="A527" s="85" t="s">
        <v>357</v>
      </c>
      <c r="B527" s="86">
        <v>5</v>
      </c>
      <c r="C527" s="87"/>
      <c r="D527" s="88"/>
      <c r="E527" s="86">
        <v>6</v>
      </c>
      <c r="F527" s="58"/>
      <c r="G527" s="69"/>
      <c r="H527" s="69"/>
      <c r="I527" s="69"/>
      <c r="J527" s="69"/>
      <c r="K527" s="69"/>
      <c r="L527" s="69"/>
    </row>
    <row r="528" spans="1:12" x14ac:dyDescent="0.2">
      <c r="A528" s="89"/>
      <c r="B528" s="8"/>
      <c r="E528" s="55"/>
      <c r="F528" s="71"/>
      <c r="G528" s="69"/>
      <c r="H528" s="69"/>
      <c r="I528" s="69"/>
      <c r="J528" s="69"/>
      <c r="K528" s="69"/>
      <c r="L528" s="69"/>
    </row>
    <row r="529" spans="1:12" x14ac:dyDescent="0.2">
      <c r="A529" s="56" t="s">
        <v>358</v>
      </c>
      <c r="B529" s="69"/>
      <c r="C529" s="14"/>
      <c r="F529" s="71"/>
      <c r="G529" s="69"/>
      <c r="H529" s="69"/>
      <c r="I529" s="69"/>
      <c r="J529" s="69"/>
      <c r="K529" s="69"/>
      <c r="L529" s="69"/>
    </row>
    <row r="530" spans="1:12" x14ac:dyDescent="0.2">
      <c r="A530" s="55"/>
      <c r="B530" s="55"/>
      <c r="G530" s="55"/>
      <c r="H530" s="55"/>
      <c r="I530" s="55"/>
      <c r="J530" s="55"/>
      <c r="K530" s="55"/>
      <c r="L530" s="55"/>
    </row>
    <row r="531" spans="1:12" x14ac:dyDescent="0.2">
      <c r="A531" s="28" t="s">
        <v>341</v>
      </c>
      <c r="B531" s="125" t="s">
        <v>393</v>
      </c>
      <c r="D531" s="28" t="s">
        <v>342</v>
      </c>
      <c r="E531" s="125" t="s">
        <v>393</v>
      </c>
      <c r="G531" s="28" t="s">
        <v>359</v>
      </c>
      <c r="H531" s="3"/>
      <c r="K531" s="28" t="s">
        <v>360</v>
      </c>
      <c r="L531" s="3"/>
    </row>
    <row r="532" spans="1:12" x14ac:dyDescent="0.2">
      <c r="B532" s="55"/>
      <c r="E532" s="55"/>
      <c r="H532" s="55"/>
      <c r="L532" s="55"/>
    </row>
    <row r="533" spans="1:12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</sheetData>
  <mergeCells count="65">
    <mergeCell ref="A1:E1"/>
    <mergeCell ref="D495:E495"/>
    <mergeCell ref="D496:E506"/>
    <mergeCell ref="A493:E493"/>
    <mergeCell ref="D331:E331"/>
    <mergeCell ref="A329:E329"/>
    <mergeCell ref="D290:E290"/>
    <mergeCell ref="A288:E288"/>
    <mergeCell ref="D291:E301"/>
    <mergeCell ref="D167:E167"/>
    <mergeCell ref="D168:E178"/>
    <mergeCell ref="A206:E206"/>
    <mergeCell ref="D208:E208"/>
    <mergeCell ref="D209:E219"/>
    <mergeCell ref="A247:E247"/>
    <mergeCell ref="D249:E249"/>
    <mergeCell ref="K1:L1"/>
    <mergeCell ref="K124:L124"/>
    <mergeCell ref="K206:L206"/>
    <mergeCell ref="I249:J249"/>
    <mergeCell ref="I290:J290"/>
    <mergeCell ref="I85:J85"/>
    <mergeCell ref="K83:L83"/>
    <mergeCell ref="K42:L42"/>
    <mergeCell ref="I44:J44"/>
    <mergeCell ref="I3:J3"/>
    <mergeCell ref="A124:E124"/>
    <mergeCell ref="D4:E14"/>
    <mergeCell ref="D3:E3"/>
    <mergeCell ref="A165:E165"/>
    <mergeCell ref="D45:E55"/>
    <mergeCell ref="D86:E96"/>
    <mergeCell ref="D85:E85"/>
    <mergeCell ref="D127:E137"/>
    <mergeCell ref="A83:E83"/>
    <mergeCell ref="A42:E42"/>
    <mergeCell ref="D44:E44"/>
    <mergeCell ref="K493:L493"/>
    <mergeCell ref="I495:J495"/>
    <mergeCell ref="K288:L288"/>
    <mergeCell ref="I126:J126"/>
    <mergeCell ref="D126:E126"/>
    <mergeCell ref="K165:L165"/>
    <mergeCell ref="K247:L247"/>
    <mergeCell ref="K329:L329"/>
    <mergeCell ref="K370:L370"/>
    <mergeCell ref="D250:E260"/>
    <mergeCell ref="I167:J167"/>
    <mergeCell ref="I208:J208"/>
    <mergeCell ref="K452:L452"/>
    <mergeCell ref="K411:L411"/>
    <mergeCell ref="I454:J454"/>
    <mergeCell ref="I331:J331"/>
    <mergeCell ref="D454:E454"/>
    <mergeCell ref="A452:E452"/>
    <mergeCell ref="D455:E465"/>
    <mergeCell ref="D373:E383"/>
    <mergeCell ref="D414:E424"/>
    <mergeCell ref="D332:E342"/>
    <mergeCell ref="A370:E370"/>
    <mergeCell ref="I413:J413"/>
    <mergeCell ref="A411:E411"/>
    <mergeCell ref="D413:E413"/>
    <mergeCell ref="D372:E372"/>
    <mergeCell ref="I372:J37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3"/>
  <sheetViews>
    <sheetView workbookViewId="0"/>
  </sheetViews>
  <sheetFormatPr defaultColWidth="14.42578125" defaultRowHeight="12.75" customHeight="1" x14ac:dyDescent="0.2"/>
  <cols>
    <col min="1" max="1" width="16.7109375" customWidth="1"/>
    <col min="2" max="2" width="24.85546875" customWidth="1"/>
    <col min="3" max="3" width="2.140625" customWidth="1"/>
    <col min="4" max="4" width="10.42578125" customWidth="1"/>
    <col min="5" max="5" width="30.7109375" customWidth="1"/>
    <col min="6" max="6" width="3.42578125" customWidth="1"/>
    <col min="7" max="7" width="8.140625" customWidth="1"/>
    <col min="8" max="8" width="14.140625" customWidth="1"/>
    <col min="9" max="10" width="5" customWidth="1"/>
    <col min="11" max="11" width="16.5703125" customWidth="1"/>
    <col min="12" max="12" width="30.5703125" customWidth="1"/>
  </cols>
  <sheetData>
    <row r="1" spans="1:12" ht="18" customHeight="1" x14ac:dyDescent="0.6">
      <c r="A1" s="170" t="s">
        <v>331</v>
      </c>
      <c r="B1" s="160"/>
      <c r="C1" s="160"/>
      <c r="D1" s="160"/>
      <c r="E1" s="160"/>
      <c r="F1" s="52" t="s">
        <v>332</v>
      </c>
      <c r="G1" s="53"/>
      <c r="H1" s="53"/>
      <c r="I1" s="53"/>
      <c r="J1" s="53"/>
      <c r="K1" s="169" t="s">
        <v>333</v>
      </c>
      <c r="L1" s="160"/>
    </row>
    <row r="2" spans="1:12" x14ac:dyDescent="0.2">
      <c r="A2" s="8"/>
      <c r="B2" s="8"/>
      <c r="C2" s="55"/>
      <c r="D2" s="8"/>
      <c r="E2" s="8"/>
      <c r="F2" s="55"/>
      <c r="G2" s="8"/>
      <c r="H2" s="8"/>
      <c r="I2" s="8"/>
      <c r="J2" s="8"/>
      <c r="K2" s="8"/>
      <c r="L2" s="8"/>
    </row>
    <row r="3" spans="1:12" x14ac:dyDescent="0.2">
      <c r="A3" s="56" t="s">
        <v>19</v>
      </c>
      <c r="B3" s="57">
        <v>60</v>
      </c>
      <c r="C3" s="58"/>
      <c r="D3" s="167" t="s">
        <v>334</v>
      </c>
      <c r="E3" s="168"/>
      <c r="F3" s="60">
        <f>B3</f>
        <v>60</v>
      </c>
      <c r="G3" s="61" t="s">
        <v>335</v>
      </c>
      <c r="H3" s="62" t="str">
        <f>B16</f>
        <v>Firenze F-U18</v>
      </c>
      <c r="I3" s="167" t="s">
        <v>336</v>
      </c>
      <c r="J3" s="168"/>
      <c r="K3" s="62" t="str">
        <f>E16</f>
        <v>Arenzano U18</v>
      </c>
      <c r="L3" s="61" t="s">
        <v>65</v>
      </c>
    </row>
    <row r="4" spans="1:12" x14ac:dyDescent="0.2">
      <c r="A4" s="56" t="s">
        <v>337</v>
      </c>
      <c r="B4" s="91">
        <f>VLOOKUP(FLOOR(B3/4,1)*4-3,calendario,2,FALSE)</f>
        <v>0.375</v>
      </c>
      <c r="C4" s="58"/>
      <c r="D4" s="162" t="s">
        <v>395</v>
      </c>
      <c r="E4" s="163"/>
      <c r="F4" s="58"/>
      <c r="G4" s="68"/>
      <c r="H4" s="68"/>
      <c r="I4" s="68"/>
      <c r="J4" s="68"/>
      <c r="K4" s="69"/>
      <c r="L4" s="69"/>
    </row>
    <row r="5" spans="1:12" x14ac:dyDescent="0.2">
      <c r="A5" s="56" t="s">
        <v>338</v>
      </c>
      <c r="B5" s="70">
        <f>VLOOKUP(B3,calendario,3,FALSE)</f>
        <v>4</v>
      </c>
      <c r="C5" s="58"/>
      <c r="D5" s="150"/>
      <c r="E5" s="164"/>
      <c r="F5" s="58"/>
      <c r="G5" s="68"/>
      <c r="H5" s="68"/>
      <c r="I5" s="68"/>
      <c r="J5" s="68"/>
      <c r="K5" s="69"/>
      <c r="L5" s="69"/>
    </row>
    <row r="6" spans="1:12" x14ac:dyDescent="0.2">
      <c r="A6" s="56" t="s">
        <v>36</v>
      </c>
      <c r="B6" s="70" t="str">
        <f>VLOOKUP(B16,squadre,2,FALSE)</f>
        <v>2nd Division</v>
      </c>
      <c r="C6" s="58"/>
      <c r="D6" s="150"/>
      <c r="E6" s="164"/>
      <c r="F6" s="58"/>
      <c r="G6" s="68"/>
      <c r="H6" s="69"/>
      <c r="I6" s="68"/>
      <c r="J6" s="68"/>
      <c r="K6" s="68"/>
      <c r="L6" s="69"/>
    </row>
    <row r="7" spans="1:12" x14ac:dyDescent="0.2">
      <c r="A7" s="56" t="s">
        <v>340</v>
      </c>
      <c r="B7" s="72">
        <v>42834</v>
      </c>
      <c r="C7" s="58"/>
      <c r="D7" s="150"/>
      <c r="E7" s="164"/>
      <c r="F7" s="58"/>
      <c r="G7" s="69"/>
      <c r="H7" s="69"/>
      <c r="I7" s="68"/>
      <c r="J7" s="68"/>
      <c r="K7" s="69"/>
      <c r="L7" s="68"/>
    </row>
    <row r="8" spans="1:12" x14ac:dyDescent="0.2">
      <c r="A8" s="73"/>
      <c r="B8" s="74"/>
      <c r="C8" s="58"/>
      <c r="D8" s="150"/>
      <c r="E8" s="164"/>
      <c r="F8" s="58"/>
      <c r="G8" s="68"/>
      <c r="H8" s="69"/>
      <c r="I8" s="68"/>
      <c r="J8" s="68"/>
      <c r="K8" s="68"/>
      <c r="L8" s="69"/>
    </row>
    <row r="9" spans="1:12" x14ac:dyDescent="0.2">
      <c r="A9" s="56" t="s">
        <v>341</v>
      </c>
      <c r="B9" s="70" t="str">
        <f>VLOOKUP(B3,calendario,9,FALSE)</f>
        <v>Swiss U21 B</v>
      </c>
      <c r="C9" s="58"/>
      <c r="D9" s="150"/>
      <c r="E9" s="164"/>
      <c r="F9" s="58"/>
      <c r="G9" s="68"/>
      <c r="H9" s="68"/>
      <c r="I9" s="68"/>
      <c r="J9" s="68"/>
      <c r="K9" s="69"/>
      <c r="L9" s="69"/>
    </row>
    <row r="10" spans="1:12" x14ac:dyDescent="0.2">
      <c r="A10" s="56" t="s">
        <v>342</v>
      </c>
      <c r="B10" s="74"/>
      <c r="C10" s="58"/>
      <c r="D10" s="150"/>
      <c r="E10" s="164"/>
      <c r="F10" s="58"/>
      <c r="G10" s="68"/>
      <c r="H10" s="68"/>
      <c r="I10" s="68"/>
      <c r="J10" s="68"/>
      <c r="K10" s="69"/>
      <c r="L10" s="69"/>
    </row>
    <row r="11" spans="1:12" x14ac:dyDescent="0.2">
      <c r="A11" s="73"/>
      <c r="B11" s="74"/>
      <c r="C11" s="58"/>
      <c r="D11" s="150"/>
      <c r="E11" s="164"/>
      <c r="F11" s="58"/>
      <c r="G11" s="68"/>
      <c r="H11" s="69"/>
      <c r="I11" s="68"/>
      <c r="J11" s="68"/>
      <c r="K11" s="68"/>
      <c r="L11" s="69"/>
    </row>
    <row r="12" spans="1:12" x14ac:dyDescent="0.2">
      <c r="A12" s="56" t="s">
        <v>343</v>
      </c>
      <c r="B12" s="74"/>
      <c r="C12" s="58"/>
      <c r="D12" s="150"/>
      <c r="E12" s="164"/>
      <c r="F12" s="58"/>
      <c r="G12" s="68"/>
      <c r="H12" s="69"/>
      <c r="I12" s="68"/>
      <c r="J12" s="68"/>
      <c r="K12" s="68"/>
      <c r="L12" s="69"/>
    </row>
    <row r="13" spans="1:12" x14ac:dyDescent="0.2">
      <c r="A13" s="56" t="s">
        <v>344</v>
      </c>
      <c r="B13" s="74"/>
      <c r="C13" s="58"/>
      <c r="D13" s="150"/>
      <c r="E13" s="164"/>
      <c r="F13" s="58"/>
      <c r="G13" s="68"/>
      <c r="H13" s="69"/>
      <c r="I13" s="68"/>
      <c r="J13" s="68"/>
      <c r="K13" s="68"/>
      <c r="L13" s="69"/>
    </row>
    <row r="14" spans="1:12" x14ac:dyDescent="0.2">
      <c r="A14" s="56" t="s">
        <v>345</v>
      </c>
      <c r="B14" s="74"/>
      <c r="C14" s="58"/>
      <c r="D14" s="165"/>
      <c r="E14" s="166"/>
      <c r="F14" s="58"/>
      <c r="G14" s="69"/>
      <c r="H14" s="69"/>
      <c r="I14" s="69"/>
      <c r="J14" s="69"/>
      <c r="K14" s="69"/>
      <c r="L14" s="69"/>
    </row>
    <row r="15" spans="1:12" x14ac:dyDescent="0.2">
      <c r="A15" s="55"/>
      <c r="B15" s="55"/>
      <c r="D15" s="55"/>
      <c r="E15" s="55"/>
      <c r="F15" s="71"/>
      <c r="G15" s="69"/>
      <c r="H15" s="69"/>
      <c r="I15" s="69"/>
      <c r="J15" s="69"/>
      <c r="K15" s="69"/>
      <c r="L15" s="69"/>
    </row>
    <row r="16" spans="1:12" x14ac:dyDescent="0.2">
      <c r="A16" s="77" t="s">
        <v>346</v>
      </c>
      <c r="B16" s="78" t="str">
        <f>VLOOKUP(B3,calendario,5,FALSE)</f>
        <v>Firenze F-U18</v>
      </c>
      <c r="C16" s="79"/>
      <c r="D16" s="77" t="s">
        <v>347</v>
      </c>
      <c r="E16" s="78" t="str">
        <f>VLOOKUP(B3,calendario,6,FALSE)</f>
        <v>Arenzano U18</v>
      </c>
      <c r="F16" s="6"/>
      <c r="G16" s="69"/>
      <c r="H16" s="69"/>
      <c r="I16" s="69"/>
      <c r="J16" s="69"/>
      <c r="K16" s="69"/>
      <c r="L16" s="69"/>
    </row>
    <row r="17" spans="1:12" x14ac:dyDescent="0.2">
      <c r="A17" s="56" t="s">
        <v>348</v>
      </c>
      <c r="B17" s="56" t="s">
        <v>349</v>
      </c>
      <c r="C17" s="73"/>
      <c r="D17" s="56" t="s">
        <v>348</v>
      </c>
      <c r="E17" s="56" t="s">
        <v>349</v>
      </c>
      <c r="F17" s="80"/>
      <c r="G17" s="69"/>
      <c r="H17" s="69"/>
      <c r="I17" s="69"/>
      <c r="J17" s="69"/>
      <c r="K17" s="69"/>
      <c r="L17" s="69"/>
    </row>
    <row r="18" spans="1:12" x14ac:dyDescent="0.2">
      <c r="A18" s="81">
        <f>VLOOKUP(B16,squadre,3,FALSE)</f>
        <v>0</v>
      </c>
      <c r="B18" s="70">
        <f>VLOOKUP(B16,squadre,4,FALSE)</f>
        <v>0</v>
      </c>
      <c r="C18" s="69"/>
      <c r="D18" s="81">
        <f>VLOOKUP(E16,squadre,3,FALSE)</f>
        <v>1</v>
      </c>
      <c r="E18" s="70" t="str">
        <f>VLOOKUP(E16,squadre,4,FALSE)</f>
        <v>Bertuccioli Mattia</v>
      </c>
      <c r="F18" s="58"/>
      <c r="G18" s="69"/>
      <c r="H18" s="69"/>
      <c r="I18" s="69"/>
      <c r="J18" s="69"/>
      <c r="K18" s="69"/>
      <c r="L18" s="69"/>
    </row>
    <row r="19" spans="1:12" x14ac:dyDescent="0.2">
      <c r="A19" s="81">
        <f>VLOOKUP(B16,squadre,5,FALSE)</f>
        <v>0</v>
      </c>
      <c r="B19" s="70">
        <f>VLOOKUP(B16,squadre,6,FALSE)</f>
        <v>0</v>
      </c>
      <c r="C19" s="69"/>
      <c r="D19" s="81">
        <f>VLOOKUP(E16,squadre,5,FALSE)</f>
        <v>2</v>
      </c>
      <c r="E19" s="70" t="str">
        <f>VLOOKUP(E16,squadre,6,FALSE)</f>
        <v>Bozzano Giorgio</v>
      </c>
      <c r="F19" s="58"/>
      <c r="G19" s="69"/>
      <c r="H19" s="69"/>
      <c r="I19" s="69"/>
      <c r="J19" s="69"/>
      <c r="K19" s="69"/>
      <c r="L19" s="69"/>
    </row>
    <row r="20" spans="1:12" x14ac:dyDescent="0.2">
      <c r="A20" s="81">
        <f>VLOOKUP(B16,squadre,7,FALSE)</f>
        <v>0</v>
      </c>
      <c r="B20" s="70">
        <f>VLOOKUP(B16,squadre,8,FALSE)</f>
        <v>0</v>
      </c>
      <c r="C20" s="69"/>
      <c r="D20" s="81">
        <f>VLOOKUP(E16,squadre,7,FALSE)</f>
        <v>3</v>
      </c>
      <c r="E20" s="70" t="str">
        <f>VLOOKUP(E16,squadre,8,FALSE)</f>
        <v>Giovanni Santini</v>
      </c>
      <c r="F20" s="58"/>
      <c r="G20" s="69"/>
      <c r="H20" s="69"/>
      <c r="I20" s="69"/>
      <c r="J20" s="69"/>
      <c r="K20" s="69"/>
      <c r="L20" s="69"/>
    </row>
    <row r="21" spans="1:12" x14ac:dyDescent="0.2">
      <c r="A21" s="81">
        <f>VLOOKUP(B16,squadre,9,FALSE)</f>
        <v>0</v>
      </c>
      <c r="B21" s="70">
        <f>VLOOKUP(B16,squadre,10,FALSE)</f>
        <v>0</v>
      </c>
      <c r="C21" s="69"/>
      <c r="D21" s="81">
        <f>VLOOKUP(E16,squadre,9,FALSE)</f>
        <v>4</v>
      </c>
      <c r="E21" s="70" t="str">
        <f>VLOOKUP(E16,squadre,10,FALSE)</f>
        <v>Paolo Carboni</v>
      </c>
      <c r="F21" s="58"/>
      <c r="G21" s="69"/>
      <c r="H21" s="69"/>
      <c r="I21" s="69"/>
      <c r="J21" s="69"/>
      <c r="K21" s="69"/>
      <c r="L21" s="69"/>
    </row>
    <row r="22" spans="1:12" x14ac:dyDescent="0.2">
      <c r="A22" s="81">
        <f>VLOOKUP(B16,squadre,11,FALSE)</f>
        <v>0</v>
      </c>
      <c r="B22" s="70">
        <f>VLOOKUP(B16,squadre,12,FALSE)</f>
        <v>0</v>
      </c>
      <c r="C22" s="69"/>
      <c r="D22" s="81">
        <f>VLOOKUP(E16,squadre,11,FALSE)</f>
        <v>5</v>
      </c>
      <c r="E22" s="70" t="str">
        <f>VLOOKUP(E16,squadre,12,FALSE)</f>
        <v>Arenzani Manuel</v>
      </c>
      <c r="F22" s="58"/>
      <c r="G22" s="69"/>
      <c r="H22" s="69"/>
      <c r="I22" s="69"/>
      <c r="J22" s="69"/>
      <c r="K22" s="69"/>
      <c r="L22" s="69"/>
    </row>
    <row r="23" spans="1:12" x14ac:dyDescent="0.2">
      <c r="A23" s="81">
        <f>VLOOKUP(B16,squadre,13,FALSE)</f>
        <v>0</v>
      </c>
      <c r="B23" s="70">
        <f>VLOOKUP(B16,squadre,14,FALSE)</f>
        <v>0</v>
      </c>
      <c r="C23" s="69"/>
      <c r="D23" s="81">
        <f>VLOOKUP(E16,squadre,13,FALSE)</f>
        <v>7</v>
      </c>
      <c r="E23" s="70" t="str">
        <f>VLOOKUP(E16,squadre,14,FALSE)</f>
        <v>Bozzano Cesare</v>
      </c>
      <c r="F23" s="58"/>
      <c r="G23" s="69"/>
      <c r="H23" s="69"/>
      <c r="I23" s="69"/>
      <c r="J23" s="69"/>
      <c r="K23" s="69"/>
      <c r="L23" s="69"/>
    </row>
    <row r="24" spans="1:12" x14ac:dyDescent="0.2">
      <c r="A24" s="81">
        <f>VLOOKUP(B16,squadre,15,FALSE)</f>
        <v>0</v>
      </c>
      <c r="B24" s="70">
        <f>VLOOKUP(B16,squadre,16,FALSE)</f>
        <v>0</v>
      </c>
      <c r="C24" s="69"/>
      <c r="D24" s="81">
        <f>VLOOKUP(E16,squadre,15,FALSE)</f>
        <v>8</v>
      </c>
      <c r="E24" s="70" t="str">
        <f>VLOOKUP(E16,squadre,16,FALSE)</f>
        <v>Paro di Lorenzo</v>
      </c>
      <c r="F24" s="58"/>
      <c r="G24" s="69"/>
      <c r="H24" s="69"/>
      <c r="I24" s="69"/>
      <c r="J24" s="69"/>
      <c r="K24" s="69"/>
      <c r="L24" s="69"/>
    </row>
    <row r="25" spans="1:12" x14ac:dyDescent="0.2">
      <c r="A25" s="81">
        <f>VLOOKUP(B16,squadre,17,FALSE)</f>
        <v>0</v>
      </c>
      <c r="B25" s="70">
        <f>VLOOKUP(B16,squadre,18,FALSE)</f>
        <v>0</v>
      </c>
      <c r="C25" s="69"/>
      <c r="D25" s="81">
        <f>VLOOKUP(E16,squadre,17,FALSE)</f>
        <v>0</v>
      </c>
      <c r="E25" s="70">
        <f>VLOOKUP(E16,squadre,18,FALSE)</f>
        <v>0</v>
      </c>
      <c r="F25" s="58"/>
      <c r="G25" s="69"/>
      <c r="H25" s="69"/>
      <c r="I25" s="69"/>
      <c r="J25" s="69"/>
      <c r="K25" s="69"/>
      <c r="L25" s="69"/>
    </row>
    <row r="26" spans="1:12" x14ac:dyDescent="0.2">
      <c r="A26" s="81">
        <f>VLOOKUP(B16,squadre,19,FALSE)</f>
        <v>0</v>
      </c>
      <c r="B26" s="70">
        <f>VLOOKUP(B16,squadre,20,FALSE)</f>
        <v>0</v>
      </c>
      <c r="C26" s="69"/>
      <c r="D26" s="81">
        <f>VLOOKUP(E16,squadre,19,FALSE)</f>
        <v>0</v>
      </c>
      <c r="E26" s="70">
        <f>VLOOKUP(E16,squadre,20,FALSE)</f>
        <v>0</v>
      </c>
      <c r="F26" s="58"/>
      <c r="G26" s="69"/>
      <c r="H26" s="69"/>
      <c r="I26" s="69"/>
      <c r="J26" s="69"/>
      <c r="K26" s="69"/>
      <c r="L26" s="69"/>
    </row>
    <row r="27" spans="1:12" x14ac:dyDescent="0.2">
      <c r="A27" s="81">
        <f>VLOOKUP(B16,squadre,21,FALSE)</f>
        <v>0</v>
      </c>
      <c r="B27" s="70">
        <f>VLOOKUP(B16,squadre,22,FALSE)</f>
        <v>0</v>
      </c>
      <c r="C27" s="69"/>
      <c r="D27" s="81">
        <f>VLOOKUP(E16,squadre,21,FALSE)</f>
        <v>0</v>
      </c>
      <c r="E27" s="70">
        <f>VLOOKUP(E16,squadre,22,FALSE)</f>
        <v>0</v>
      </c>
      <c r="F27" s="58"/>
      <c r="G27" s="69"/>
      <c r="H27" s="69"/>
      <c r="I27" s="69"/>
      <c r="J27" s="69"/>
      <c r="K27" s="69"/>
      <c r="L27" s="69"/>
    </row>
    <row r="28" spans="1:12" x14ac:dyDescent="0.2">
      <c r="A28" s="83"/>
      <c r="B28" s="74"/>
      <c r="C28" s="69"/>
      <c r="D28" s="83"/>
      <c r="E28" s="74"/>
      <c r="F28" s="58"/>
      <c r="G28" s="69"/>
      <c r="H28" s="69"/>
      <c r="I28" s="69"/>
      <c r="J28" s="69"/>
      <c r="K28" s="69"/>
      <c r="L28" s="69"/>
    </row>
    <row r="29" spans="1:12" x14ac:dyDescent="0.2">
      <c r="A29" s="55"/>
      <c r="B29" s="55"/>
      <c r="C29" s="55"/>
      <c r="D29" s="55"/>
      <c r="E29" s="55"/>
      <c r="F29" s="71"/>
      <c r="G29" s="69"/>
      <c r="H29" s="69"/>
      <c r="I29" s="69"/>
      <c r="J29" s="69"/>
      <c r="K29" s="69"/>
      <c r="L29" s="69"/>
    </row>
    <row r="30" spans="1:12" x14ac:dyDescent="0.2">
      <c r="A30" s="77" t="s">
        <v>352</v>
      </c>
      <c r="B30" s="78" t="str">
        <f>B16</f>
        <v>Firenze F-U18</v>
      </c>
      <c r="C30" s="84"/>
      <c r="D30" s="84"/>
      <c r="E30" s="78" t="str">
        <f>E16</f>
        <v>Arenzano U18</v>
      </c>
      <c r="F30" s="71"/>
      <c r="G30" s="69"/>
      <c r="H30" s="69"/>
      <c r="I30" s="69"/>
      <c r="J30" s="69"/>
      <c r="K30" s="69"/>
      <c r="L30" s="69"/>
    </row>
    <row r="31" spans="1:12" x14ac:dyDescent="0.2">
      <c r="A31" s="56" t="s">
        <v>353</v>
      </c>
      <c r="B31" s="68"/>
      <c r="C31" s="14"/>
      <c r="D31" s="71"/>
      <c r="E31" s="68"/>
      <c r="F31" s="58"/>
      <c r="G31" s="69"/>
      <c r="H31" s="69"/>
      <c r="I31" s="69"/>
      <c r="J31" s="69"/>
      <c r="K31" s="69"/>
      <c r="L31" s="69"/>
    </row>
    <row r="32" spans="1:12" x14ac:dyDescent="0.2">
      <c r="A32" s="56" t="s">
        <v>354</v>
      </c>
      <c r="B32" s="69"/>
      <c r="C32" s="14"/>
      <c r="D32" s="71"/>
      <c r="E32" s="69"/>
      <c r="F32" s="58"/>
      <c r="G32" s="69"/>
      <c r="H32" s="69"/>
      <c r="I32" s="69"/>
      <c r="J32" s="69"/>
      <c r="K32" s="69"/>
      <c r="L32" s="69"/>
    </row>
    <row r="33" spans="1:12" x14ac:dyDescent="0.2">
      <c r="A33" s="56" t="s">
        <v>355</v>
      </c>
      <c r="B33" s="69"/>
      <c r="C33" s="14"/>
      <c r="D33" s="71"/>
      <c r="E33" s="69"/>
      <c r="F33" s="58"/>
      <c r="G33" s="69"/>
      <c r="H33" s="69"/>
      <c r="I33" s="69"/>
      <c r="J33" s="69"/>
      <c r="K33" s="69"/>
      <c r="L33" s="69"/>
    </row>
    <row r="34" spans="1:12" x14ac:dyDescent="0.2">
      <c r="A34" s="56" t="s">
        <v>356</v>
      </c>
      <c r="B34" s="69"/>
      <c r="C34" s="14"/>
      <c r="D34" s="71"/>
      <c r="E34" s="69"/>
      <c r="F34" s="58"/>
      <c r="G34" s="69"/>
      <c r="H34" s="69"/>
      <c r="I34" s="69"/>
      <c r="J34" s="69"/>
      <c r="K34" s="69"/>
      <c r="L34" s="69"/>
    </row>
    <row r="35" spans="1:12" ht="15.75" x14ac:dyDescent="0.25">
      <c r="A35" s="85" t="s">
        <v>357</v>
      </c>
      <c r="B35" s="86">
        <v>6</v>
      </c>
      <c r="C35" s="87"/>
      <c r="D35" s="88"/>
      <c r="E35" s="86">
        <v>2</v>
      </c>
      <c r="F35" s="58"/>
      <c r="G35" s="69"/>
      <c r="H35" s="69"/>
      <c r="I35" s="69"/>
      <c r="J35" s="69"/>
      <c r="K35" s="69"/>
      <c r="L35" s="69"/>
    </row>
    <row r="36" spans="1:12" x14ac:dyDescent="0.2">
      <c r="A36" s="89"/>
      <c r="B36" s="8"/>
      <c r="E36" s="55"/>
      <c r="F36" s="71"/>
      <c r="G36" s="69"/>
      <c r="H36" s="69"/>
      <c r="I36" s="69"/>
      <c r="J36" s="69"/>
      <c r="K36" s="69"/>
      <c r="L36" s="69"/>
    </row>
    <row r="37" spans="1:12" x14ac:dyDescent="0.2">
      <c r="A37" s="56" t="s">
        <v>358</v>
      </c>
      <c r="B37" s="69"/>
      <c r="C37" s="14"/>
      <c r="F37" s="71"/>
      <c r="G37" s="69"/>
      <c r="H37" s="69"/>
      <c r="I37" s="69"/>
      <c r="J37" s="69"/>
      <c r="K37" s="69"/>
      <c r="L37" s="69"/>
    </row>
    <row r="38" spans="1:12" x14ac:dyDescent="0.2">
      <c r="A38" s="55"/>
      <c r="B38" s="55"/>
      <c r="G38" s="55"/>
      <c r="H38" s="55"/>
      <c r="I38" s="55"/>
      <c r="J38" s="55"/>
      <c r="K38" s="55"/>
      <c r="L38" s="55"/>
    </row>
    <row r="39" spans="1:12" x14ac:dyDescent="0.2">
      <c r="A39" s="28" t="s">
        <v>341</v>
      </c>
      <c r="B39" s="125" t="s">
        <v>211</v>
      </c>
      <c r="D39" s="28" t="s">
        <v>342</v>
      </c>
      <c r="E39" s="125" t="s">
        <v>396</v>
      </c>
      <c r="G39" s="28" t="s">
        <v>359</v>
      </c>
      <c r="H39" s="3"/>
      <c r="K39" s="28" t="s">
        <v>360</v>
      </c>
      <c r="L39" s="3"/>
    </row>
    <row r="40" spans="1:12" x14ac:dyDescent="0.2">
      <c r="B40" s="55"/>
      <c r="E40" s="55"/>
      <c r="H40" s="55"/>
      <c r="L40" s="55"/>
    </row>
    <row r="41" spans="1:12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45" x14ac:dyDescent="0.6">
      <c r="A42" s="170" t="s">
        <v>331</v>
      </c>
      <c r="B42" s="160"/>
      <c r="C42" s="160"/>
      <c r="D42" s="160"/>
      <c r="E42" s="160"/>
      <c r="F42" s="52" t="s">
        <v>332</v>
      </c>
      <c r="G42" s="53"/>
      <c r="H42" s="53"/>
      <c r="I42" s="53"/>
      <c r="J42" s="53"/>
      <c r="K42" s="169" t="s">
        <v>333</v>
      </c>
      <c r="L42" s="160"/>
    </row>
    <row r="43" spans="1:12" x14ac:dyDescent="0.2">
      <c r="A43" s="8"/>
      <c r="B43" s="8"/>
      <c r="C43" s="55"/>
      <c r="D43" s="8"/>
      <c r="E43" s="8"/>
      <c r="F43" s="55"/>
      <c r="G43" s="8"/>
      <c r="H43" s="8"/>
      <c r="I43" s="8"/>
      <c r="J43" s="8"/>
      <c r="K43" s="8"/>
      <c r="L43" s="8"/>
    </row>
    <row r="44" spans="1:12" x14ac:dyDescent="0.2">
      <c r="A44" s="56" t="s">
        <v>19</v>
      </c>
      <c r="B44" s="90">
        <f>B3+4</f>
        <v>64</v>
      </c>
      <c r="C44" s="58"/>
      <c r="D44" s="167" t="s">
        <v>334</v>
      </c>
      <c r="E44" s="168"/>
      <c r="F44" s="60">
        <f>B44</f>
        <v>64</v>
      </c>
      <c r="G44" s="61" t="s">
        <v>335</v>
      </c>
      <c r="H44" s="62" t="str">
        <f>B57</f>
        <v>Bologna U14</v>
      </c>
      <c r="I44" s="167" t="s">
        <v>336</v>
      </c>
      <c r="J44" s="168"/>
      <c r="K44" s="62" t="str">
        <f>E57</f>
        <v>Can. Mutina U14</v>
      </c>
      <c r="L44" s="61" t="s">
        <v>65</v>
      </c>
    </row>
    <row r="45" spans="1:12" x14ac:dyDescent="0.2">
      <c r="A45" s="56" t="s">
        <v>337</v>
      </c>
      <c r="B45" s="91">
        <f>VLOOKUP(FLOOR(B44/4,1)*4-3,calendario,2,FALSE)</f>
        <v>0.39583333333333331</v>
      </c>
      <c r="C45" s="58"/>
      <c r="D45" s="162"/>
      <c r="E45" s="163"/>
      <c r="F45" s="58"/>
      <c r="G45" s="68"/>
      <c r="H45" s="69"/>
      <c r="I45" s="68"/>
      <c r="J45" s="68"/>
      <c r="K45" s="68"/>
      <c r="L45" s="69"/>
    </row>
    <row r="46" spans="1:12" x14ac:dyDescent="0.2">
      <c r="A46" s="56" t="s">
        <v>338</v>
      </c>
      <c r="B46" s="70">
        <f>VLOOKUP(B44,calendario,3,FALSE)</f>
        <v>4</v>
      </c>
      <c r="C46" s="58"/>
      <c r="D46" s="150"/>
      <c r="E46" s="164"/>
      <c r="F46" s="58"/>
      <c r="G46" s="68"/>
      <c r="H46" s="69"/>
      <c r="I46" s="68"/>
      <c r="J46" s="68"/>
      <c r="K46" s="68"/>
      <c r="L46" s="69"/>
    </row>
    <row r="47" spans="1:12" x14ac:dyDescent="0.2">
      <c r="A47" s="56" t="s">
        <v>36</v>
      </c>
      <c r="B47" s="70" t="e">
        <f>VLOOKUP(B57,squadre,2,FALSE)</f>
        <v>#N/A</v>
      </c>
      <c r="C47" s="58"/>
      <c r="D47" s="150"/>
      <c r="E47" s="164"/>
      <c r="F47" s="58"/>
      <c r="G47" s="68"/>
      <c r="H47" s="69"/>
      <c r="I47" s="68"/>
      <c r="J47" s="68"/>
      <c r="K47" s="68"/>
      <c r="L47" s="69"/>
    </row>
    <row r="48" spans="1:12" x14ac:dyDescent="0.2">
      <c r="A48" s="56" t="s">
        <v>340</v>
      </c>
      <c r="B48" s="72">
        <v>42834</v>
      </c>
      <c r="C48" s="58"/>
      <c r="D48" s="150"/>
      <c r="E48" s="164"/>
      <c r="F48" s="58"/>
      <c r="G48" s="68"/>
      <c r="H48" s="69"/>
      <c r="I48" s="68"/>
      <c r="J48" s="68"/>
      <c r="K48" s="68"/>
      <c r="L48" s="69"/>
    </row>
    <row r="49" spans="1:12" x14ac:dyDescent="0.2">
      <c r="A49" s="73"/>
      <c r="B49" s="74"/>
      <c r="C49" s="58"/>
      <c r="D49" s="150"/>
      <c r="E49" s="164"/>
      <c r="F49" s="58"/>
      <c r="G49" s="68"/>
      <c r="H49" s="69"/>
      <c r="I49" s="68"/>
      <c r="J49" s="68"/>
      <c r="K49" s="68"/>
      <c r="L49" s="69"/>
    </row>
    <row r="50" spans="1:12" x14ac:dyDescent="0.2">
      <c r="A50" s="56" t="s">
        <v>341</v>
      </c>
      <c r="B50" s="70" t="str">
        <f>VLOOKUP(B44,calendario,9,FALSE)</f>
        <v>Ancona U14</v>
      </c>
      <c r="C50" s="58"/>
      <c r="D50" s="150"/>
      <c r="E50" s="164"/>
      <c r="F50" s="58"/>
      <c r="G50" s="68"/>
      <c r="H50" s="69"/>
      <c r="I50" s="68"/>
      <c r="J50" s="68"/>
      <c r="K50" s="68"/>
      <c r="L50" s="69"/>
    </row>
    <row r="51" spans="1:12" x14ac:dyDescent="0.2">
      <c r="A51" s="56" t="s">
        <v>342</v>
      </c>
      <c r="B51" s="74"/>
      <c r="C51" s="58"/>
      <c r="D51" s="150"/>
      <c r="E51" s="164"/>
      <c r="F51" s="58"/>
      <c r="G51" s="69"/>
      <c r="H51" s="69"/>
      <c r="I51" s="69"/>
      <c r="J51" s="69"/>
      <c r="K51" s="69"/>
      <c r="L51" s="69"/>
    </row>
    <row r="52" spans="1:12" x14ac:dyDescent="0.2">
      <c r="A52" s="73"/>
      <c r="B52" s="74"/>
      <c r="C52" s="58"/>
      <c r="D52" s="150"/>
      <c r="E52" s="164"/>
      <c r="F52" s="58"/>
      <c r="G52" s="69"/>
      <c r="H52" s="69"/>
      <c r="I52" s="69"/>
      <c r="J52" s="69"/>
      <c r="K52" s="69"/>
      <c r="L52" s="69"/>
    </row>
    <row r="53" spans="1:12" x14ac:dyDescent="0.2">
      <c r="A53" s="56" t="s">
        <v>343</v>
      </c>
      <c r="B53" s="74"/>
      <c r="C53" s="58"/>
      <c r="D53" s="150"/>
      <c r="E53" s="164"/>
      <c r="F53" s="58"/>
      <c r="G53" s="69"/>
      <c r="H53" s="69"/>
      <c r="I53" s="69"/>
      <c r="J53" s="69"/>
      <c r="K53" s="69"/>
      <c r="L53" s="69"/>
    </row>
    <row r="54" spans="1:12" x14ac:dyDescent="0.2">
      <c r="A54" s="56" t="s">
        <v>344</v>
      </c>
      <c r="B54" s="74"/>
      <c r="C54" s="58"/>
      <c r="D54" s="150"/>
      <c r="E54" s="164"/>
      <c r="F54" s="58"/>
      <c r="G54" s="69"/>
      <c r="H54" s="69"/>
      <c r="I54" s="69"/>
      <c r="J54" s="69"/>
      <c r="K54" s="69"/>
      <c r="L54" s="69"/>
    </row>
    <row r="55" spans="1:12" x14ac:dyDescent="0.2">
      <c r="A55" s="56" t="s">
        <v>345</v>
      </c>
      <c r="B55" s="74"/>
      <c r="C55" s="58"/>
      <c r="D55" s="165"/>
      <c r="E55" s="166"/>
      <c r="F55" s="58"/>
      <c r="G55" s="69"/>
      <c r="H55" s="69"/>
      <c r="I55" s="69"/>
      <c r="J55" s="69"/>
      <c r="K55" s="69"/>
      <c r="L55" s="69"/>
    </row>
    <row r="56" spans="1:12" x14ac:dyDescent="0.2">
      <c r="A56" s="55"/>
      <c r="B56" s="55"/>
      <c r="D56" s="55"/>
      <c r="E56" s="55"/>
      <c r="F56" s="71"/>
      <c r="G56" s="69"/>
      <c r="H56" s="69"/>
      <c r="I56" s="69"/>
      <c r="J56" s="69"/>
      <c r="K56" s="69"/>
      <c r="L56" s="69"/>
    </row>
    <row r="57" spans="1:12" x14ac:dyDescent="0.2">
      <c r="A57" s="77" t="s">
        <v>346</v>
      </c>
      <c r="B57" s="78" t="str">
        <f>VLOOKUP(B44,calendario,5,FALSE)</f>
        <v>Bologna U14</v>
      </c>
      <c r="C57" s="79"/>
      <c r="D57" s="77" t="s">
        <v>347</v>
      </c>
      <c r="E57" s="78" t="str">
        <f>VLOOKUP(B44,calendario,6,FALSE)</f>
        <v>Can. Mutina U14</v>
      </c>
      <c r="F57" s="6"/>
      <c r="G57" s="69"/>
      <c r="H57" s="69"/>
      <c r="I57" s="69"/>
      <c r="J57" s="69"/>
      <c r="K57" s="69"/>
      <c r="L57" s="69"/>
    </row>
    <row r="58" spans="1:12" x14ac:dyDescent="0.2">
      <c r="A58" s="56" t="s">
        <v>348</v>
      </c>
      <c r="B58" s="56" t="s">
        <v>349</v>
      </c>
      <c r="C58" s="73"/>
      <c r="D58" s="56" t="s">
        <v>348</v>
      </c>
      <c r="E58" s="56" t="s">
        <v>349</v>
      </c>
      <c r="F58" s="80"/>
      <c r="G58" s="69"/>
      <c r="H58" s="69"/>
      <c r="I58" s="69"/>
      <c r="J58" s="69"/>
      <c r="K58" s="69"/>
      <c r="L58" s="69"/>
    </row>
    <row r="59" spans="1:12" x14ac:dyDescent="0.2">
      <c r="A59" s="81" t="e">
        <f>VLOOKUP(B57,squadre,3,FALSE)</f>
        <v>#N/A</v>
      </c>
      <c r="B59" s="70" t="e">
        <f>VLOOKUP(B57,squadre,4,FALSE)</f>
        <v>#N/A</v>
      </c>
      <c r="C59" s="69"/>
      <c r="D59" s="81" t="e">
        <f>VLOOKUP(E57,squadre,3,FALSE)</f>
        <v>#N/A</v>
      </c>
      <c r="E59" s="70" t="e">
        <f>VLOOKUP(E57,squadre,4,FALSE)</f>
        <v>#N/A</v>
      </c>
      <c r="F59" s="58"/>
      <c r="G59" s="69"/>
      <c r="H59" s="69"/>
      <c r="I59" s="69"/>
      <c r="J59" s="69"/>
      <c r="K59" s="69"/>
      <c r="L59" s="69"/>
    </row>
    <row r="60" spans="1:12" x14ac:dyDescent="0.2">
      <c r="A60" s="81" t="e">
        <f>VLOOKUP(B57,squadre,5,FALSE)</f>
        <v>#N/A</v>
      </c>
      <c r="B60" s="70" t="e">
        <f>VLOOKUP(B57,squadre,6,FALSE)</f>
        <v>#N/A</v>
      </c>
      <c r="C60" s="69"/>
      <c r="D60" s="81" t="e">
        <f>VLOOKUP(E57,squadre,5,FALSE)</f>
        <v>#N/A</v>
      </c>
      <c r="E60" s="70" t="e">
        <f>VLOOKUP(E57,squadre,6,FALSE)</f>
        <v>#N/A</v>
      </c>
      <c r="F60" s="58"/>
      <c r="G60" s="69"/>
      <c r="H60" s="69"/>
      <c r="I60" s="69"/>
      <c r="J60" s="69"/>
      <c r="K60" s="69"/>
      <c r="L60" s="69"/>
    </row>
    <row r="61" spans="1:12" x14ac:dyDescent="0.2">
      <c r="A61" s="81" t="e">
        <f>VLOOKUP(B57,squadre,7,FALSE)</f>
        <v>#N/A</v>
      </c>
      <c r="B61" s="70" t="e">
        <f>VLOOKUP(B57,squadre,8,FALSE)</f>
        <v>#N/A</v>
      </c>
      <c r="C61" s="69"/>
      <c r="D61" s="81" t="e">
        <f>VLOOKUP(E57,squadre,7,FALSE)</f>
        <v>#N/A</v>
      </c>
      <c r="E61" s="70" t="e">
        <f>VLOOKUP(E57,squadre,8,FALSE)</f>
        <v>#N/A</v>
      </c>
      <c r="F61" s="58"/>
      <c r="G61" s="69"/>
      <c r="H61" s="69"/>
      <c r="I61" s="69"/>
      <c r="J61" s="69"/>
      <c r="K61" s="69"/>
      <c r="L61" s="69"/>
    </row>
    <row r="62" spans="1:12" x14ac:dyDescent="0.2">
      <c r="A62" s="81" t="e">
        <f>VLOOKUP(B57,squadre,9,FALSE)</f>
        <v>#N/A</v>
      </c>
      <c r="B62" s="70" t="e">
        <f>VLOOKUP(B57,squadre,10,FALSE)</f>
        <v>#N/A</v>
      </c>
      <c r="C62" s="69"/>
      <c r="D62" s="81" t="e">
        <f>VLOOKUP(E57,squadre,9,FALSE)</f>
        <v>#N/A</v>
      </c>
      <c r="E62" s="70" t="e">
        <f>VLOOKUP(E57,squadre,10,FALSE)</f>
        <v>#N/A</v>
      </c>
      <c r="F62" s="58"/>
      <c r="G62" s="69"/>
      <c r="H62" s="69"/>
      <c r="I62" s="69"/>
      <c r="J62" s="69"/>
      <c r="K62" s="69"/>
      <c r="L62" s="69"/>
    </row>
    <row r="63" spans="1:12" x14ac:dyDescent="0.2">
      <c r="A63" s="81" t="e">
        <f>VLOOKUP(B57,squadre,11,FALSE)</f>
        <v>#N/A</v>
      </c>
      <c r="B63" s="70" t="e">
        <f>VLOOKUP(B57,squadre,12,FALSE)</f>
        <v>#N/A</v>
      </c>
      <c r="C63" s="69"/>
      <c r="D63" s="81" t="e">
        <f>VLOOKUP(E57,squadre,11,FALSE)</f>
        <v>#N/A</v>
      </c>
      <c r="E63" s="70" t="e">
        <f>VLOOKUP(E57,squadre,12,FALSE)</f>
        <v>#N/A</v>
      </c>
      <c r="F63" s="58"/>
      <c r="G63" s="69"/>
      <c r="H63" s="69"/>
      <c r="I63" s="69"/>
      <c r="J63" s="69"/>
      <c r="K63" s="69"/>
      <c r="L63" s="69"/>
    </row>
    <row r="64" spans="1:12" x14ac:dyDescent="0.2">
      <c r="A64" s="81" t="e">
        <f>VLOOKUP(B57,squadre,13,FALSE)</f>
        <v>#N/A</v>
      </c>
      <c r="B64" s="70" t="e">
        <f>VLOOKUP(B57,squadre,14,FALSE)</f>
        <v>#N/A</v>
      </c>
      <c r="C64" s="69"/>
      <c r="D64" s="81" t="e">
        <f>VLOOKUP(E57,squadre,13,FALSE)</f>
        <v>#N/A</v>
      </c>
      <c r="E64" s="70" t="e">
        <f>VLOOKUP(E57,squadre,14,FALSE)</f>
        <v>#N/A</v>
      </c>
      <c r="F64" s="58"/>
      <c r="G64" s="69"/>
      <c r="H64" s="69"/>
      <c r="I64" s="69"/>
      <c r="J64" s="69"/>
      <c r="K64" s="69"/>
      <c r="L64" s="69"/>
    </row>
    <row r="65" spans="1:12" x14ac:dyDescent="0.2">
      <c r="A65" s="81" t="e">
        <f>VLOOKUP(B57,squadre,15,FALSE)</f>
        <v>#N/A</v>
      </c>
      <c r="B65" s="70" t="e">
        <f>VLOOKUP(B57,squadre,16,FALSE)</f>
        <v>#N/A</v>
      </c>
      <c r="C65" s="69"/>
      <c r="D65" s="81" t="e">
        <f>VLOOKUP(E57,squadre,15,FALSE)</f>
        <v>#N/A</v>
      </c>
      <c r="E65" s="70" t="e">
        <f>VLOOKUP(E57,squadre,16,FALSE)</f>
        <v>#N/A</v>
      </c>
      <c r="F65" s="58"/>
      <c r="G65" s="69"/>
      <c r="H65" s="69"/>
      <c r="I65" s="69"/>
      <c r="J65" s="69"/>
      <c r="K65" s="69"/>
      <c r="L65" s="69"/>
    </row>
    <row r="66" spans="1:12" x14ac:dyDescent="0.2">
      <c r="A66" s="81" t="e">
        <f>VLOOKUP(B57,squadre,17,FALSE)</f>
        <v>#N/A</v>
      </c>
      <c r="B66" s="70" t="e">
        <f>VLOOKUP(B57,squadre,18,FALSE)</f>
        <v>#N/A</v>
      </c>
      <c r="C66" s="69"/>
      <c r="D66" s="81" t="e">
        <f>VLOOKUP(E57,squadre,17,FALSE)</f>
        <v>#N/A</v>
      </c>
      <c r="E66" s="70" t="e">
        <f>VLOOKUP(E57,squadre,18,FALSE)</f>
        <v>#N/A</v>
      </c>
      <c r="F66" s="58"/>
      <c r="G66" s="69"/>
      <c r="H66" s="69"/>
      <c r="I66" s="69"/>
      <c r="J66" s="69"/>
      <c r="K66" s="69"/>
      <c r="L66" s="69"/>
    </row>
    <row r="67" spans="1:12" x14ac:dyDescent="0.2">
      <c r="A67" s="81" t="e">
        <f>VLOOKUP(B57,squadre,19,FALSE)</f>
        <v>#N/A</v>
      </c>
      <c r="B67" s="70" t="e">
        <f>VLOOKUP(B57,squadre,20,FALSE)</f>
        <v>#N/A</v>
      </c>
      <c r="C67" s="69"/>
      <c r="D67" s="81" t="e">
        <f>VLOOKUP(E57,squadre,19,FALSE)</f>
        <v>#N/A</v>
      </c>
      <c r="E67" s="70" t="e">
        <f>VLOOKUP(E57,squadre,20,FALSE)</f>
        <v>#N/A</v>
      </c>
      <c r="F67" s="58"/>
      <c r="G67" s="69"/>
      <c r="H67" s="69"/>
      <c r="I67" s="69"/>
      <c r="J67" s="69"/>
      <c r="K67" s="69"/>
      <c r="L67" s="69"/>
    </row>
    <row r="68" spans="1:12" x14ac:dyDescent="0.2">
      <c r="A68" s="81" t="e">
        <f>VLOOKUP(B57,squadre,21,FALSE)</f>
        <v>#N/A</v>
      </c>
      <c r="B68" s="70" t="e">
        <f>VLOOKUP(B57,squadre,22,FALSE)</f>
        <v>#N/A</v>
      </c>
      <c r="C68" s="69"/>
      <c r="D68" s="81" t="e">
        <f>VLOOKUP(E57,squadre,21,FALSE)</f>
        <v>#N/A</v>
      </c>
      <c r="E68" s="70" t="e">
        <f>VLOOKUP(E57,squadre,22,FALSE)</f>
        <v>#N/A</v>
      </c>
      <c r="F68" s="58"/>
      <c r="G68" s="69"/>
      <c r="H68" s="69"/>
      <c r="I68" s="69"/>
      <c r="J68" s="69"/>
      <c r="K68" s="69"/>
      <c r="L68" s="69"/>
    </row>
    <row r="69" spans="1:12" x14ac:dyDescent="0.2">
      <c r="A69" s="83"/>
      <c r="B69" s="74"/>
      <c r="C69" s="69"/>
      <c r="D69" s="83"/>
      <c r="E69" s="74"/>
      <c r="F69" s="58"/>
      <c r="G69" s="69"/>
      <c r="H69" s="69"/>
      <c r="I69" s="69"/>
      <c r="J69" s="69"/>
      <c r="K69" s="69"/>
      <c r="L69" s="69"/>
    </row>
    <row r="70" spans="1:12" x14ac:dyDescent="0.2">
      <c r="A70" s="55"/>
      <c r="B70" s="55"/>
      <c r="C70" s="55"/>
      <c r="D70" s="55"/>
      <c r="E70" s="55"/>
      <c r="F70" s="71"/>
      <c r="G70" s="69"/>
      <c r="H70" s="69"/>
      <c r="I70" s="69"/>
      <c r="J70" s="69"/>
      <c r="K70" s="69"/>
      <c r="L70" s="69"/>
    </row>
    <row r="71" spans="1:12" x14ac:dyDescent="0.2">
      <c r="A71" s="77" t="s">
        <v>352</v>
      </c>
      <c r="B71" s="78" t="str">
        <f>B57</f>
        <v>Bologna U14</v>
      </c>
      <c r="C71" s="84"/>
      <c r="D71" s="84"/>
      <c r="E71" s="78" t="str">
        <f>E57</f>
        <v>Can. Mutina U14</v>
      </c>
      <c r="F71" s="71"/>
      <c r="G71" s="69"/>
      <c r="H71" s="69"/>
      <c r="I71" s="69"/>
      <c r="J71" s="69"/>
      <c r="K71" s="69"/>
      <c r="L71" s="69"/>
    </row>
    <row r="72" spans="1:12" x14ac:dyDescent="0.2">
      <c r="A72" s="56" t="s">
        <v>353</v>
      </c>
      <c r="B72" s="68"/>
      <c r="C72" s="14"/>
      <c r="D72" s="71"/>
      <c r="E72" s="68"/>
      <c r="F72" s="58"/>
      <c r="G72" s="69"/>
      <c r="H72" s="69"/>
      <c r="I72" s="69"/>
      <c r="J72" s="69"/>
      <c r="K72" s="69"/>
      <c r="L72" s="69"/>
    </row>
    <row r="73" spans="1:12" x14ac:dyDescent="0.2">
      <c r="A73" s="56" t="s">
        <v>354</v>
      </c>
      <c r="B73" s="69"/>
      <c r="C73" s="14"/>
      <c r="D73" s="71"/>
      <c r="E73" s="69"/>
      <c r="F73" s="58"/>
      <c r="G73" s="69"/>
      <c r="H73" s="69"/>
      <c r="I73" s="69"/>
      <c r="J73" s="69"/>
      <c r="K73" s="69"/>
      <c r="L73" s="69"/>
    </row>
    <row r="74" spans="1:12" x14ac:dyDescent="0.2">
      <c r="A74" s="56" t="s">
        <v>355</v>
      </c>
      <c r="B74" s="69"/>
      <c r="C74" s="14"/>
      <c r="D74" s="71"/>
      <c r="E74" s="69"/>
      <c r="F74" s="58"/>
      <c r="G74" s="69"/>
      <c r="H74" s="69"/>
      <c r="I74" s="69"/>
      <c r="J74" s="69"/>
      <c r="K74" s="69"/>
      <c r="L74" s="69"/>
    </row>
    <row r="75" spans="1:12" x14ac:dyDescent="0.2">
      <c r="A75" s="56" t="s">
        <v>356</v>
      </c>
      <c r="B75" s="68"/>
      <c r="C75" s="14"/>
      <c r="D75" s="71"/>
      <c r="E75" s="69"/>
      <c r="F75" s="58"/>
      <c r="G75" s="69"/>
      <c r="H75" s="69"/>
      <c r="I75" s="69"/>
      <c r="J75" s="69"/>
      <c r="K75" s="69"/>
      <c r="L75" s="69"/>
    </row>
    <row r="76" spans="1:12" ht="15.75" x14ac:dyDescent="0.25">
      <c r="A76" s="85" t="s">
        <v>357</v>
      </c>
      <c r="B76" s="86">
        <v>4</v>
      </c>
      <c r="C76" s="87"/>
      <c r="D76" s="88"/>
      <c r="E76" s="86">
        <v>4</v>
      </c>
      <c r="F76" s="58"/>
      <c r="G76" s="69"/>
      <c r="H76" s="69"/>
      <c r="I76" s="69"/>
      <c r="J76" s="69"/>
      <c r="K76" s="69"/>
      <c r="L76" s="69"/>
    </row>
    <row r="77" spans="1:12" x14ac:dyDescent="0.2">
      <c r="A77" s="89"/>
      <c r="B77" s="132"/>
      <c r="E77" s="55"/>
      <c r="F77" s="71"/>
      <c r="G77" s="69"/>
      <c r="H77" s="69"/>
      <c r="I77" s="69"/>
      <c r="J77" s="69"/>
      <c r="K77" s="69"/>
      <c r="L77" s="69"/>
    </row>
    <row r="78" spans="1:12" x14ac:dyDescent="0.2">
      <c r="A78" s="56" t="s">
        <v>358</v>
      </c>
      <c r="B78" s="69"/>
      <c r="C78" s="14"/>
      <c r="F78" s="71"/>
      <c r="G78" s="69"/>
      <c r="H78" s="69"/>
      <c r="I78" s="69"/>
      <c r="J78" s="69"/>
      <c r="K78" s="69"/>
      <c r="L78" s="69"/>
    </row>
    <row r="79" spans="1:12" x14ac:dyDescent="0.2">
      <c r="A79" s="55"/>
      <c r="B79" s="55"/>
      <c r="G79" s="55"/>
      <c r="H79" s="55"/>
      <c r="I79" s="55"/>
      <c r="J79" s="55"/>
      <c r="K79" s="55"/>
      <c r="L79" s="55"/>
    </row>
    <row r="80" spans="1:12" x14ac:dyDescent="0.2">
      <c r="A80" s="28" t="s">
        <v>341</v>
      </c>
      <c r="B80" s="125" t="s">
        <v>397</v>
      </c>
      <c r="D80" s="28" t="s">
        <v>342</v>
      </c>
      <c r="E80" s="125" t="s">
        <v>222</v>
      </c>
      <c r="G80" s="28" t="s">
        <v>359</v>
      </c>
      <c r="H80" s="3"/>
      <c r="K80" s="28" t="s">
        <v>360</v>
      </c>
      <c r="L80" s="3"/>
    </row>
    <row r="81" spans="1:12" x14ac:dyDescent="0.2">
      <c r="B81" s="55"/>
      <c r="E81" s="55"/>
      <c r="H81" s="55"/>
      <c r="L81" s="55"/>
    </row>
    <row r="82" spans="1:12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45" x14ac:dyDescent="0.6">
      <c r="A83" s="170" t="s">
        <v>331</v>
      </c>
      <c r="B83" s="160"/>
      <c r="C83" s="160"/>
      <c r="D83" s="160"/>
      <c r="E83" s="160"/>
      <c r="F83" s="52" t="s">
        <v>332</v>
      </c>
      <c r="G83" s="53"/>
      <c r="H83" s="53"/>
      <c r="I83" s="53"/>
      <c r="J83" s="53"/>
      <c r="K83" s="169" t="s">
        <v>333</v>
      </c>
      <c r="L83" s="160"/>
    </row>
    <row r="84" spans="1:12" x14ac:dyDescent="0.2">
      <c r="A84" s="8"/>
      <c r="B84" s="8"/>
      <c r="C84" s="55"/>
      <c r="D84" s="8"/>
      <c r="E84" s="8"/>
      <c r="F84" s="55"/>
      <c r="G84" s="8"/>
      <c r="H84" s="8"/>
      <c r="I84" s="8"/>
      <c r="J84" s="8"/>
      <c r="K84" s="8"/>
      <c r="L84" s="8"/>
    </row>
    <row r="85" spans="1:12" x14ac:dyDescent="0.2">
      <c r="A85" s="56" t="s">
        <v>19</v>
      </c>
      <c r="B85" s="90">
        <f>B44+4</f>
        <v>68</v>
      </c>
      <c r="C85" s="58"/>
      <c r="D85" s="167" t="s">
        <v>334</v>
      </c>
      <c r="E85" s="168"/>
      <c r="F85" s="60">
        <f>B85</f>
        <v>68</v>
      </c>
      <c r="G85" s="61" t="s">
        <v>335</v>
      </c>
      <c r="H85" s="62" t="str">
        <f>B98</f>
        <v>Swiss U21 B</v>
      </c>
      <c r="I85" s="167" t="s">
        <v>336</v>
      </c>
      <c r="J85" s="168"/>
      <c r="K85" s="62" t="str">
        <f>E98</f>
        <v>Arenzano U18</v>
      </c>
      <c r="L85" s="61" t="s">
        <v>65</v>
      </c>
    </row>
    <row r="86" spans="1:12" x14ac:dyDescent="0.2">
      <c r="A86" s="56" t="s">
        <v>337</v>
      </c>
      <c r="B86" s="91">
        <f>VLOOKUP(FLOOR(B85/4,1)*4-3,calendario,2,FALSE)</f>
        <v>0.41666666666666663</v>
      </c>
      <c r="C86" s="58"/>
      <c r="D86" s="162"/>
      <c r="E86" s="163"/>
      <c r="F86" s="58"/>
      <c r="G86" s="68"/>
      <c r="H86" s="69"/>
      <c r="I86" s="68"/>
      <c r="J86" s="68"/>
      <c r="K86" s="68"/>
      <c r="L86" s="69"/>
    </row>
    <row r="87" spans="1:12" x14ac:dyDescent="0.2">
      <c r="A87" s="56" t="s">
        <v>338</v>
      </c>
      <c r="B87" s="70">
        <f>VLOOKUP(B85,calendario,3,FALSE)</f>
        <v>4</v>
      </c>
      <c r="C87" s="58"/>
      <c r="D87" s="150"/>
      <c r="E87" s="164"/>
      <c r="F87" s="58"/>
      <c r="G87" s="68"/>
      <c r="H87" s="69"/>
      <c r="I87" s="68"/>
      <c r="J87" s="68"/>
      <c r="K87" s="68"/>
      <c r="L87" s="69"/>
    </row>
    <row r="88" spans="1:12" x14ac:dyDescent="0.2">
      <c r="A88" s="56" t="s">
        <v>36</v>
      </c>
      <c r="B88" s="70" t="str">
        <f>VLOOKUP(B98,squadre,2,FALSE)</f>
        <v>2nd Division</v>
      </c>
      <c r="C88" s="58"/>
      <c r="D88" s="150"/>
      <c r="E88" s="164"/>
      <c r="F88" s="58"/>
      <c r="G88" s="68"/>
      <c r="H88" s="69"/>
      <c r="I88" s="68"/>
      <c r="J88" s="68"/>
      <c r="K88" s="68"/>
      <c r="L88" s="69"/>
    </row>
    <row r="89" spans="1:12" x14ac:dyDescent="0.2">
      <c r="A89" s="56" t="s">
        <v>340</v>
      </c>
      <c r="B89" s="72">
        <v>42834</v>
      </c>
      <c r="C89" s="58"/>
      <c r="D89" s="150"/>
      <c r="E89" s="164"/>
      <c r="F89" s="58"/>
      <c r="G89" s="68"/>
      <c r="H89" s="69"/>
      <c r="I89" s="68"/>
      <c r="J89" s="68"/>
      <c r="K89" s="68"/>
      <c r="L89" s="69"/>
    </row>
    <row r="90" spans="1:12" x14ac:dyDescent="0.2">
      <c r="A90" s="73"/>
      <c r="B90" s="74"/>
      <c r="C90" s="58"/>
      <c r="D90" s="150"/>
      <c r="E90" s="164"/>
      <c r="F90" s="58"/>
      <c r="G90" s="68"/>
      <c r="H90" s="69"/>
      <c r="I90" s="68"/>
      <c r="J90" s="68"/>
      <c r="K90" s="68"/>
      <c r="L90" s="69"/>
    </row>
    <row r="91" spans="1:12" x14ac:dyDescent="0.2">
      <c r="A91" s="56" t="s">
        <v>341</v>
      </c>
      <c r="B91" s="70" t="str">
        <f>VLOOKUP(B85,calendario,9,FALSE)</f>
        <v>Firenze F-U18</v>
      </c>
      <c r="C91" s="58"/>
      <c r="D91" s="150"/>
      <c r="E91" s="164"/>
      <c r="F91" s="58"/>
      <c r="G91" s="68"/>
      <c r="H91" s="69"/>
      <c r="I91" s="68"/>
      <c r="J91" s="68"/>
      <c r="K91" s="68"/>
      <c r="L91" s="69"/>
    </row>
    <row r="92" spans="1:12" x14ac:dyDescent="0.2">
      <c r="A92" s="56" t="s">
        <v>342</v>
      </c>
      <c r="B92" s="74"/>
      <c r="C92" s="58"/>
      <c r="D92" s="150"/>
      <c r="E92" s="164"/>
      <c r="F92" s="58"/>
      <c r="G92" s="69"/>
      <c r="H92" s="69"/>
      <c r="I92" s="69"/>
      <c r="J92" s="69"/>
      <c r="K92" s="69"/>
      <c r="L92" s="69"/>
    </row>
    <row r="93" spans="1:12" x14ac:dyDescent="0.2">
      <c r="A93" s="73"/>
      <c r="B93" s="74"/>
      <c r="C93" s="58"/>
      <c r="D93" s="150"/>
      <c r="E93" s="164"/>
      <c r="F93" s="58"/>
      <c r="G93" s="69"/>
      <c r="H93" s="69"/>
      <c r="I93" s="69"/>
      <c r="J93" s="69"/>
      <c r="K93" s="69"/>
      <c r="L93" s="69"/>
    </row>
    <row r="94" spans="1:12" x14ac:dyDescent="0.2">
      <c r="A94" s="56" t="s">
        <v>343</v>
      </c>
      <c r="B94" s="74"/>
      <c r="C94" s="58"/>
      <c r="D94" s="150"/>
      <c r="E94" s="164"/>
      <c r="F94" s="58"/>
      <c r="G94" s="69"/>
      <c r="H94" s="69"/>
      <c r="I94" s="69"/>
      <c r="J94" s="69"/>
      <c r="K94" s="69"/>
      <c r="L94" s="69"/>
    </row>
    <row r="95" spans="1:12" x14ac:dyDescent="0.2">
      <c r="A95" s="56" t="s">
        <v>344</v>
      </c>
      <c r="B95" s="74"/>
      <c r="C95" s="58"/>
      <c r="D95" s="150"/>
      <c r="E95" s="164"/>
      <c r="F95" s="58"/>
      <c r="G95" s="69"/>
      <c r="H95" s="69"/>
      <c r="I95" s="69"/>
      <c r="J95" s="69"/>
      <c r="K95" s="69"/>
      <c r="L95" s="69"/>
    </row>
    <row r="96" spans="1:12" x14ac:dyDescent="0.2">
      <c r="A96" s="56" t="s">
        <v>345</v>
      </c>
      <c r="B96" s="74"/>
      <c r="C96" s="58"/>
      <c r="D96" s="165"/>
      <c r="E96" s="166"/>
      <c r="F96" s="58"/>
      <c r="G96" s="69"/>
      <c r="H96" s="69"/>
      <c r="I96" s="69"/>
      <c r="J96" s="69"/>
      <c r="K96" s="69"/>
      <c r="L96" s="69"/>
    </row>
    <row r="97" spans="1:12" x14ac:dyDescent="0.2">
      <c r="A97" s="55"/>
      <c r="B97" s="55"/>
      <c r="D97" s="55"/>
      <c r="E97" s="55"/>
      <c r="F97" s="71"/>
      <c r="G97" s="69"/>
      <c r="H97" s="69"/>
      <c r="I97" s="69"/>
      <c r="J97" s="69"/>
      <c r="K97" s="69"/>
      <c r="L97" s="69"/>
    </row>
    <row r="98" spans="1:12" x14ac:dyDescent="0.2">
      <c r="A98" s="77" t="s">
        <v>346</v>
      </c>
      <c r="B98" s="78" t="str">
        <f>VLOOKUP(B85,calendario,5,FALSE)</f>
        <v>Swiss U21 B</v>
      </c>
      <c r="C98" s="79"/>
      <c r="D98" s="77" t="s">
        <v>347</v>
      </c>
      <c r="E98" s="78" t="str">
        <f>VLOOKUP(B85,calendario,6,FALSE)</f>
        <v>Arenzano U18</v>
      </c>
      <c r="F98" s="6"/>
      <c r="G98" s="69"/>
      <c r="H98" s="69"/>
      <c r="I98" s="69"/>
      <c r="J98" s="69"/>
      <c r="K98" s="69"/>
      <c r="L98" s="69"/>
    </row>
    <row r="99" spans="1:12" x14ac:dyDescent="0.2">
      <c r="A99" s="56" t="s">
        <v>348</v>
      </c>
      <c r="B99" s="56" t="s">
        <v>349</v>
      </c>
      <c r="C99" s="73"/>
      <c r="D99" s="56" t="s">
        <v>348</v>
      </c>
      <c r="E99" s="56" t="s">
        <v>349</v>
      </c>
      <c r="F99" s="80"/>
      <c r="G99" s="69"/>
      <c r="H99" s="69"/>
      <c r="I99" s="69"/>
      <c r="J99" s="69"/>
      <c r="K99" s="69"/>
      <c r="L99" s="69"/>
    </row>
    <row r="100" spans="1:12" x14ac:dyDescent="0.2">
      <c r="A100" s="81">
        <f>VLOOKUP(B98,squadre,3,FALSE)</f>
        <v>1</v>
      </c>
      <c r="B100" s="70" t="str">
        <f>VLOOKUP(B98,squadre,4,FALSE)</f>
        <v>Alexi Porlezza</v>
      </c>
      <c r="C100" s="69"/>
      <c r="D100" s="81">
        <f>VLOOKUP(E98,squadre,3,FALSE)</f>
        <v>1</v>
      </c>
      <c r="E100" s="70" t="str">
        <f>VLOOKUP(E98,squadre,4,FALSE)</f>
        <v>Bertuccioli Mattia</v>
      </c>
      <c r="F100" s="58"/>
      <c r="G100" s="69"/>
      <c r="H100" s="69"/>
      <c r="I100" s="69"/>
      <c r="J100" s="69"/>
      <c r="K100" s="69"/>
      <c r="L100" s="69"/>
    </row>
    <row r="101" spans="1:12" x14ac:dyDescent="0.2">
      <c r="A101" s="81">
        <f>VLOOKUP(B98,squadre,5,FALSE)</f>
        <v>2</v>
      </c>
      <c r="B101" s="70" t="str">
        <f>VLOOKUP(B98,squadre,6,FALSE)</f>
        <v>Odin Unger</v>
      </c>
      <c r="C101" s="69"/>
      <c r="D101" s="81">
        <f>VLOOKUP(E98,squadre,5,FALSE)</f>
        <v>2</v>
      </c>
      <c r="E101" s="70" t="str">
        <f>VLOOKUP(E98,squadre,6,FALSE)</f>
        <v>Bozzano Giorgio</v>
      </c>
      <c r="F101" s="58"/>
      <c r="G101" s="69"/>
      <c r="H101" s="69"/>
      <c r="I101" s="69"/>
      <c r="J101" s="69"/>
      <c r="K101" s="69"/>
      <c r="L101" s="69"/>
    </row>
    <row r="102" spans="1:12" x14ac:dyDescent="0.2">
      <c r="A102" s="81">
        <f>VLOOKUP(B98,squadre,7,FALSE)</f>
        <v>3</v>
      </c>
      <c r="B102" s="70" t="str">
        <f>VLOOKUP(B98,squadre,8,FALSE)</f>
        <v>Livio Vögeli</v>
      </c>
      <c r="C102" s="69"/>
      <c r="D102" s="81">
        <f>VLOOKUP(E98,squadre,7,FALSE)</f>
        <v>3</v>
      </c>
      <c r="E102" s="70" t="str">
        <f>VLOOKUP(E98,squadre,8,FALSE)</f>
        <v>Giovanni Santini</v>
      </c>
      <c r="F102" s="58"/>
      <c r="G102" s="69"/>
      <c r="H102" s="69"/>
      <c r="I102" s="69"/>
      <c r="J102" s="69"/>
      <c r="K102" s="69"/>
      <c r="L102" s="69"/>
    </row>
    <row r="103" spans="1:12" x14ac:dyDescent="0.2">
      <c r="A103" s="81">
        <f>VLOOKUP(B98,squadre,9,FALSE)</f>
        <v>4</v>
      </c>
      <c r="B103" s="70" t="str">
        <f>VLOOKUP(B98,squadre,10,FALSE)</f>
        <v>Joris Hänni</v>
      </c>
      <c r="C103" s="69"/>
      <c r="D103" s="81">
        <f>VLOOKUP(E98,squadre,9,FALSE)</f>
        <v>4</v>
      </c>
      <c r="E103" s="70" t="str">
        <f>VLOOKUP(E98,squadre,10,FALSE)</f>
        <v>Paolo Carboni</v>
      </c>
      <c r="F103" s="58"/>
      <c r="G103" s="69"/>
      <c r="H103" s="69"/>
      <c r="I103" s="69"/>
      <c r="J103" s="69"/>
      <c r="K103" s="69"/>
      <c r="L103" s="69"/>
    </row>
    <row r="104" spans="1:12" x14ac:dyDescent="0.2">
      <c r="A104" s="81">
        <f>VLOOKUP(B98,squadre,11,FALSE)</f>
        <v>5</v>
      </c>
      <c r="B104" s="70" t="str">
        <f>VLOOKUP(B98,squadre,12,FALSE)</f>
        <v>Yannick Staufer</v>
      </c>
      <c r="C104" s="69"/>
      <c r="D104" s="81">
        <f>VLOOKUP(E98,squadre,11,FALSE)</f>
        <v>5</v>
      </c>
      <c r="E104" s="70" t="str">
        <f>VLOOKUP(E98,squadre,12,FALSE)</f>
        <v>Arenzani Manuel</v>
      </c>
      <c r="F104" s="58"/>
      <c r="G104" s="69"/>
      <c r="H104" s="69"/>
      <c r="I104" s="69"/>
      <c r="J104" s="69"/>
      <c r="K104" s="69"/>
      <c r="L104" s="69"/>
    </row>
    <row r="105" spans="1:12" x14ac:dyDescent="0.2">
      <c r="A105" s="81">
        <f>VLOOKUP(B98,squadre,13,FALSE)</f>
        <v>6</v>
      </c>
      <c r="B105" s="70" t="str">
        <f>VLOOKUP(B98,squadre,14,FALSE)</f>
        <v>Levi Kübler</v>
      </c>
      <c r="C105" s="69"/>
      <c r="D105" s="81">
        <f>VLOOKUP(E98,squadre,13,FALSE)</f>
        <v>7</v>
      </c>
      <c r="E105" s="70" t="str">
        <f>VLOOKUP(E98,squadre,14,FALSE)</f>
        <v>Bozzano Cesare</v>
      </c>
      <c r="F105" s="58"/>
      <c r="G105" s="69"/>
      <c r="H105" s="69"/>
      <c r="I105" s="69"/>
      <c r="J105" s="69"/>
      <c r="K105" s="69"/>
      <c r="L105" s="69"/>
    </row>
    <row r="106" spans="1:12" x14ac:dyDescent="0.2">
      <c r="A106" s="81">
        <f>VLOOKUP(B98,squadre,15,FALSE)</f>
        <v>7</v>
      </c>
      <c r="B106" s="70" t="str">
        <f>VLOOKUP(B98,squadre,16,FALSE)</f>
        <v>Dominic Schaub</v>
      </c>
      <c r="C106" s="69"/>
      <c r="D106" s="81">
        <f>VLOOKUP(E98,squadre,15,FALSE)</f>
        <v>8</v>
      </c>
      <c r="E106" s="70" t="str">
        <f>VLOOKUP(E98,squadre,16,FALSE)</f>
        <v>Paro di Lorenzo</v>
      </c>
      <c r="F106" s="58"/>
      <c r="G106" s="69"/>
      <c r="H106" s="69"/>
      <c r="I106" s="69"/>
      <c r="J106" s="69"/>
      <c r="K106" s="69"/>
      <c r="L106" s="69"/>
    </row>
    <row r="107" spans="1:12" x14ac:dyDescent="0.2">
      <c r="A107" s="81">
        <f>VLOOKUP(B98,squadre,17,FALSE)</f>
        <v>0</v>
      </c>
      <c r="B107" s="70">
        <f>VLOOKUP(B98,squadre,18,FALSE)</f>
        <v>0</v>
      </c>
      <c r="C107" s="69"/>
      <c r="D107" s="81">
        <f>VLOOKUP(E98,squadre,17,FALSE)</f>
        <v>0</v>
      </c>
      <c r="E107" s="70">
        <f>VLOOKUP(E98,squadre,18,FALSE)</f>
        <v>0</v>
      </c>
      <c r="F107" s="58"/>
      <c r="G107" s="69"/>
      <c r="H107" s="69"/>
      <c r="I107" s="69"/>
      <c r="J107" s="69"/>
      <c r="K107" s="69"/>
      <c r="L107" s="69"/>
    </row>
    <row r="108" spans="1:12" x14ac:dyDescent="0.2">
      <c r="A108" s="81">
        <f>VLOOKUP(B98,squadre,19,FALSE)</f>
        <v>0</v>
      </c>
      <c r="B108" s="70">
        <f>VLOOKUP(B98,squadre,20,FALSE)</f>
        <v>0</v>
      </c>
      <c r="C108" s="69"/>
      <c r="D108" s="81">
        <f>VLOOKUP(E98,squadre,19,FALSE)</f>
        <v>0</v>
      </c>
      <c r="E108" s="70">
        <f>VLOOKUP(E98,squadre,20,FALSE)</f>
        <v>0</v>
      </c>
      <c r="F108" s="58"/>
      <c r="G108" s="69"/>
      <c r="H108" s="69"/>
      <c r="I108" s="69"/>
      <c r="J108" s="69"/>
      <c r="K108" s="69"/>
      <c r="L108" s="69"/>
    </row>
    <row r="109" spans="1:12" x14ac:dyDescent="0.2">
      <c r="A109" s="81">
        <f>VLOOKUP(B98,squadre,21,FALSE)</f>
        <v>0</v>
      </c>
      <c r="B109" s="70">
        <f>VLOOKUP(B98,squadre,22,FALSE)</f>
        <v>0</v>
      </c>
      <c r="C109" s="69"/>
      <c r="D109" s="81">
        <f>VLOOKUP(E98,squadre,21,FALSE)</f>
        <v>0</v>
      </c>
      <c r="E109" s="70">
        <f>VLOOKUP(E98,squadre,22,FALSE)</f>
        <v>0</v>
      </c>
      <c r="F109" s="58"/>
      <c r="G109" s="69"/>
      <c r="H109" s="69"/>
      <c r="I109" s="69"/>
      <c r="J109" s="69"/>
      <c r="K109" s="69"/>
      <c r="L109" s="69"/>
    </row>
    <row r="110" spans="1:12" x14ac:dyDescent="0.2">
      <c r="A110" s="83"/>
      <c r="B110" s="74"/>
      <c r="C110" s="69"/>
      <c r="D110" s="83"/>
      <c r="E110" s="74"/>
      <c r="F110" s="58"/>
      <c r="G110" s="69"/>
      <c r="H110" s="69"/>
      <c r="I110" s="69"/>
      <c r="J110" s="69"/>
      <c r="K110" s="69"/>
      <c r="L110" s="69"/>
    </row>
    <row r="111" spans="1:12" x14ac:dyDescent="0.2">
      <c r="A111" s="55"/>
      <c r="B111" s="55"/>
      <c r="C111" s="55"/>
      <c r="D111" s="55"/>
      <c r="E111" s="55"/>
      <c r="F111" s="71"/>
      <c r="G111" s="69"/>
      <c r="H111" s="69"/>
      <c r="I111" s="69"/>
      <c r="J111" s="69"/>
      <c r="K111" s="69"/>
      <c r="L111" s="69"/>
    </row>
    <row r="112" spans="1:12" x14ac:dyDescent="0.2">
      <c r="A112" s="77" t="s">
        <v>352</v>
      </c>
      <c r="B112" s="78" t="str">
        <f>B98</f>
        <v>Swiss U21 B</v>
      </c>
      <c r="C112" s="84"/>
      <c r="D112" s="84"/>
      <c r="E112" s="78" t="str">
        <f>E98</f>
        <v>Arenzano U18</v>
      </c>
      <c r="F112" s="71"/>
      <c r="G112" s="69"/>
      <c r="H112" s="69"/>
      <c r="I112" s="69"/>
      <c r="J112" s="69"/>
      <c r="K112" s="69"/>
      <c r="L112" s="69"/>
    </row>
    <row r="113" spans="1:12" x14ac:dyDescent="0.2">
      <c r="A113" s="56" t="s">
        <v>353</v>
      </c>
      <c r="B113" s="68"/>
      <c r="C113" s="14"/>
      <c r="D113" s="71"/>
      <c r="E113" s="68"/>
      <c r="F113" s="58"/>
      <c r="G113" s="69"/>
      <c r="H113" s="69"/>
      <c r="I113" s="69"/>
      <c r="J113" s="69"/>
      <c r="K113" s="69"/>
      <c r="L113" s="69"/>
    </row>
    <row r="114" spans="1:12" x14ac:dyDescent="0.2">
      <c r="A114" s="56" t="s">
        <v>354</v>
      </c>
      <c r="B114" s="69"/>
      <c r="C114" s="14"/>
      <c r="D114" s="71"/>
      <c r="E114" s="69"/>
      <c r="F114" s="58"/>
      <c r="G114" s="69"/>
      <c r="H114" s="69"/>
      <c r="I114" s="69"/>
      <c r="J114" s="69"/>
      <c r="K114" s="69"/>
      <c r="L114" s="69"/>
    </row>
    <row r="115" spans="1:12" x14ac:dyDescent="0.2">
      <c r="A115" s="56" t="s">
        <v>355</v>
      </c>
      <c r="B115" s="69"/>
      <c r="C115" s="14"/>
      <c r="D115" s="71"/>
      <c r="E115" s="69"/>
      <c r="F115" s="58"/>
      <c r="G115" s="69"/>
      <c r="H115" s="69"/>
      <c r="I115" s="69"/>
      <c r="J115" s="69"/>
      <c r="K115" s="69"/>
      <c r="L115" s="69"/>
    </row>
    <row r="116" spans="1:12" x14ac:dyDescent="0.2">
      <c r="A116" s="56" t="s">
        <v>356</v>
      </c>
      <c r="B116" s="68"/>
      <c r="C116" s="14"/>
      <c r="D116" s="71"/>
      <c r="E116" s="69"/>
      <c r="F116" s="58"/>
      <c r="G116" s="69"/>
      <c r="H116" s="69"/>
      <c r="I116" s="69"/>
      <c r="J116" s="69"/>
      <c r="K116" s="69"/>
      <c r="L116" s="69"/>
    </row>
    <row r="117" spans="1:12" ht="15.75" x14ac:dyDescent="0.25">
      <c r="A117" s="85" t="s">
        <v>357</v>
      </c>
      <c r="B117" s="86">
        <v>14</v>
      </c>
      <c r="C117" s="87"/>
      <c r="D117" s="88"/>
      <c r="E117" s="86">
        <v>2</v>
      </c>
      <c r="F117" s="58"/>
      <c r="G117" s="69"/>
      <c r="H117" s="69"/>
      <c r="I117" s="69"/>
      <c r="J117" s="69"/>
      <c r="K117" s="69"/>
      <c r="L117" s="69"/>
    </row>
    <row r="118" spans="1:12" x14ac:dyDescent="0.2">
      <c r="A118" s="89"/>
      <c r="B118" s="132"/>
      <c r="E118" s="55"/>
      <c r="F118" s="71"/>
      <c r="G118" s="69"/>
      <c r="H118" s="69"/>
      <c r="I118" s="69"/>
      <c r="J118" s="69"/>
      <c r="K118" s="69"/>
      <c r="L118" s="69"/>
    </row>
    <row r="119" spans="1:12" x14ac:dyDescent="0.2">
      <c r="A119" s="56" t="s">
        <v>358</v>
      </c>
      <c r="B119" s="69"/>
      <c r="C119" s="14"/>
      <c r="F119" s="71"/>
      <c r="G119" s="69"/>
      <c r="H119" s="69"/>
      <c r="I119" s="69"/>
      <c r="J119" s="69"/>
      <c r="K119" s="69"/>
      <c r="L119" s="69"/>
    </row>
    <row r="120" spans="1:12" x14ac:dyDescent="0.2">
      <c r="A120" s="55"/>
      <c r="B120" s="55"/>
      <c r="G120" s="55"/>
      <c r="H120" s="55"/>
      <c r="I120" s="55"/>
      <c r="J120" s="55"/>
      <c r="K120" s="55"/>
      <c r="L120" s="55"/>
    </row>
    <row r="121" spans="1:12" x14ac:dyDescent="0.2">
      <c r="A121" s="28" t="s">
        <v>341</v>
      </c>
      <c r="B121" s="125" t="s">
        <v>397</v>
      </c>
      <c r="D121" s="28" t="s">
        <v>342</v>
      </c>
      <c r="E121" s="125" t="s">
        <v>222</v>
      </c>
      <c r="G121" s="28" t="s">
        <v>359</v>
      </c>
      <c r="H121" s="3"/>
      <c r="K121" s="28" t="s">
        <v>360</v>
      </c>
      <c r="L121" s="3"/>
    </row>
    <row r="122" spans="1:12" x14ac:dyDescent="0.2">
      <c r="B122" s="55"/>
      <c r="E122" s="55"/>
      <c r="H122" s="55"/>
      <c r="L122" s="55"/>
    </row>
    <row r="123" spans="1:12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45" x14ac:dyDescent="0.6">
      <c r="A124" s="170" t="s">
        <v>331</v>
      </c>
      <c r="B124" s="160"/>
      <c r="C124" s="160"/>
      <c r="D124" s="160"/>
      <c r="E124" s="160"/>
      <c r="F124" s="52" t="s">
        <v>332</v>
      </c>
      <c r="G124" s="53"/>
      <c r="H124" s="53"/>
      <c r="I124" s="53"/>
      <c r="J124" s="53"/>
      <c r="K124" s="169" t="s">
        <v>333</v>
      </c>
      <c r="L124" s="160"/>
    </row>
    <row r="125" spans="1:12" x14ac:dyDescent="0.2">
      <c r="A125" s="8"/>
      <c r="B125" s="8"/>
      <c r="C125" s="55"/>
      <c r="D125" s="8"/>
      <c r="E125" s="8"/>
      <c r="F125" s="55"/>
      <c r="G125" s="8"/>
      <c r="H125" s="8"/>
      <c r="I125" s="8"/>
      <c r="J125" s="8"/>
      <c r="K125" s="8"/>
      <c r="L125" s="8"/>
    </row>
    <row r="126" spans="1:12" x14ac:dyDescent="0.2">
      <c r="A126" s="56" t="s">
        <v>19</v>
      </c>
      <c r="B126" s="90">
        <f>B85+4</f>
        <v>72</v>
      </c>
      <c r="C126" s="58"/>
      <c r="D126" s="167" t="s">
        <v>334</v>
      </c>
      <c r="E126" s="168"/>
      <c r="F126" s="60">
        <f>B126</f>
        <v>72</v>
      </c>
      <c r="G126" s="61" t="s">
        <v>335</v>
      </c>
      <c r="H126" s="62">
        <f>B139</f>
        <v>0</v>
      </c>
      <c r="I126" s="167" t="s">
        <v>336</v>
      </c>
      <c r="J126" s="168"/>
      <c r="K126" s="62">
        <f>E139</f>
        <v>0</v>
      </c>
      <c r="L126" s="61" t="s">
        <v>65</v>
      </c>
    </row>
    <row r="127" spans="1:12" x14ac:dyDescent="0.2">
      <c r="A127" s="56" t="s">
        <v>337</v>
      </c>
      <c r="B127" s="91">
        <f>VLOOKUP(FLOOR(B126/4,1)*4-3,calendario,2,FALSE)</f>
        <v>0.43749999999999994</v>
      </c>
      <c r="C127" s="58"/>
      <c r="D127" s="162"/>
      <c r="E127" s="163"/>
      <c r="F127" s="58"/>
      <c r="G127" s="68"/>
      <c r="H127" s="69"/>
      <c r="I127" s="68"/>
      <c r="J127" s="68"/>
      <c r="K127" s="68"/>
      <c r="L127" s="69"/>
    </row>
    <row r="128" spans="1:12" x14ac:dyDescent="0.2">
      <c r="A128" s="56" t="s">
        <v>338</v>
      </c>
      <c r="B128" s="70">
        <f>VLOOKUP(B126,calendario,3,FALSE)</f>
        <v>4</v>
      </c>
      <c r="C128" s="58"/>
      <c r="D128" s="150"/>
      <c r="E128" s="164"/>
      <c r="F128" s="58"/>
      <c r="G128" s="68"/>
      <c r="H128" s="69"/>
      <c r="I128" s="68"/>
      <c r="J128" s="68"/>
      <c r="K128" s="68"/>
      <c r="L128" s="69"/>
    </row>
    <row r="129" spans="1:12" x14ac:dyDescent="0.2">
      <c r="A129" s="56" t="s">
        <v>36</v>
      </c>
      <c r="B129" s="70" t="e">
        <f>VLOOKUP(B139,squadre,2,FALSE)</f>
        <v>#N/A</v>
      </c>
      <c r="C129" s="58"/>
      <c r="D129" s="150"/>
      <c r="E129" s="164"/>
      <c r="F129" s="58"/>
      <c r="G129" s="68"/>
      <c r="H129" s="69"/>
      <c r="I129" s="68"/>
      <c r="J129" s="68"/>
      <c r="K129" s="68"/>
      <c r="L129" s="69"/>
    </row>
    <row r="130" spans="1:12" x14ac:dyDescent="0.2">
      <c r="A130" s="56" t="s">
        <v>340</v>
      </c>
      <c r="B130" s="72">
        <v>42834</v>
      </c>
      <c r="C130" s="58"/>
      <c r="D130" s="150"/>
      <c r="E130" s="164"/>
      <c r="F130" s="58"/>
      <c r="G130" s="68"/>
      <c r="H130" s="69"/>
      <c r="I130" s="68"/>
      <c r="J130" s="68"/>
      <c r="K130" s="68"/>
      <c r="L130" s="69"/>
    </row>
    <row r="131" spans="1:12" x14ac:dyDescent="0.2">
      <c r="A131" s="73"/>
      <c r="B131" s="74"/>
      <c r="C131" s="58"/>
      <c r="D131" s="150"/>
      <c r="E131" s="164"/>
      <c r="F131" s="58"/>
      <c r="G131" s="68"/>
      <c r="H131" s="69"/>
      <c r="I131" s="68"/>
      <c r="J131" s="68"/>
      <c r="K131" s="68"/>
      <c r="L131" s="69"/>
    </row>
    <row r="132" spans="1:12" x14ac:dyDescent="0.2">
      <c r="A132" s="56" t="s">
        <v>341</v>
      </c>
      <c r="B132" s="70">
        <f>VLOOKUP(B126,calendario,9,FALSE)</f>
        <v>0</v>
      </c>
      <c r="C132" s="58"/>
      <c r="D132" s="150"/>
      <c r="E132" s="164"/>
      <c r="F132" s="58"/>
      <c r="G132" s="68"/>
      <c r="H132" s="69"/>
      <c r="I132" s="68"/>
      <c r="J132" s="68"/>
      <c r="K132" s="68"/>
      <c r="L132" s="69"/>
    </row>
    <row r="133" spans="1:12" x14ac:dyDescent="0.2">
      <c r="A133" s="56" t="s">
        <v>342</v>
      </c>
      <c r="B133" s="74"/>
      <c r="C133" s="58"/>
      <c r="D133" s="150"/>
      <c r="E133" s="164"/>
      <c r="F133" s="58"/>
      <c r="G133" s="69"/>
      <c r="H133" s="69"/>
      <c r="I133" s="69"/>
      <c r="J133" s="69"/>
      <c r="K133" s="69"/>
      <c r="L133" s="69"/>
    </row>
    <row r="134" spans="1:12" x14ac:dyDescent="0.2">
      <c r="A134" s="73"/>
      <c r="B134" s="74"/>
      <c r="C134" s="58"/>
      <c r="D134" s="150"/>
      <c r="E134" s="164"/>
      <c r="F134" s="58"/>
      <c r="G134" s="69"/>
      <c r="H134" s="69"/>
      <c r="I134" s="69"/>
      <c r="J134" s="69"/>
      <c r="K134" s="69"/>
      <c r="L134" s="69"/>
    </row>
    <row r="135" spans="1:12" x14ac:dyDescent="0.2">
      <c r="A135" s="56" t="s">
        <v>343</v>
      </c>
      <c r="B135" s="74"/>
      <c r="C135" s="58"/>
      <c r="D135" s="150"/>
      <c r="E135" s="164"/>
      <c r="F135" s="58"/>
      <c r="G135" s="69"/>
      <c r="H135" s="69"/>
      <c r="I135" s="69"/>
      <c r="J135" s="69"/>
      <c r="K135" s="69"/>
      <c r="L135" s="69"/>
    </row>
    <row r="136" spans="1:12" x14ac:dyDescent="0.2">
      <c r="A136" s="56" t="s">
        <v>344</v>
      </c>
      <c r="B136" s="74"/>
      <c r="C136" s="58"/>
      <c r="D136" s="150"/>
      <c r="E136" s="164"/>
      <c r="F136" s="58"/>
      <c r="G136" s="69"/>
      <c r="H136" s="69"/>
      <c r="I136" s="69"/>
      <c r="J136" s="69"/>
      <c r="K136" s="69"/>
      <c r="L136" s="69"/>
    </row>
    <row r="137" spans="1:12" x14ac:dyDescent="0.2">
      <c r="A137" s="56" t="s">
        <v>345</v>
      </c>
      <c r="B137" s="74"/>
      <c r="C137" s="58"/>
      <c r="D137" s="165"/>
      <c r="E137" s="166"/>
      <c r="F137" s="58"/>
      <c r="G137" s="69"/>
      <c r="H137" s="69"/>
      <c r="I137" s="69"/>
      <c r="J137" s="69"/>
      <c r="K137" s="69"/>
      <c r="L137" s="69"/>
    </row>
    <row r="138" spans="1:12" x14ac:dyDescent="0.2">
      <c r="A138" s="55"/>
      <c r="B138" s="55"/>
      <c r="D138" s="55"/>
      <c r="E138" s="55"/>
      <c r="F138" s="71"/>
      <c r="G138" s="69"/>
      <c r="H138" s="69"/>
      <c r="I138" s="69"/>
      <c r="J138" s="69"/>
      <c r="K138" s="69"/>
      <c r="L138" s="69"/>
    </row>
    <row r="139" spans="1:12" x14ac:dyDescent="0.2">
      <c r="A139" s="77" t="s">
        <v>346</v>
      </c>
      <c r="B139" s="78">
        <f>VLOOKUP(B126,calendario,5,FALSE)</f>
        <v>0</v>
      </c>
      <c r="C139" s="79"/>
      <c r="D139" s="77" t="s">
        <v>347</v>
      </c>
      <c r="E139" s="78">
        <f>VLOOKUP(B126,calendario,6,FALSE)</f>
        <v>0</v>
      </c>
      <c r="F139" s="6"/>
      <c r="G139" s="69"/>
      <c r="H139" s="69"/>
      <c r="I139" s="69"/>
      <c r="J139" s="69"/>
      <c r="K139" s="69"/>
      <c r="L139" s="69"/>
    </row>
    <row r="140" spans="1:12" x14ac:dyDescent="0.2">
      <c r="A140" s="56" t="s">
        <v>348</v>
      </c>
      <c r="B140" s="56" t="s">
        <v>349</v>
      </c>
      <c r="C140" s="73"/>
      <c r="D140" s="56" t="s">
        <v>348</v>
      </c>
      <c r="E140" s="56" t="s">
        <v>349</v>
      </c>
      <c r="F140" s="80"/>
      <c r="G140" s="69"/>
      <c r="H140" s="69"/>
      <c r="I140" s="69"/>
      <c r="J140" s="69"/>
      <c r="K140" s="69"/>
      <c r="L140" s="69"/>
    </row>
    <row r="141" spans="1:12" x14ac:dyDescent="0.2">
      <c r="A141" s="81" t="e">
        <f>VLOOKUP(B139,squadre,3,FALSE)</f>
        <v>#N/A</v>
      </c>
      <c r="B141" s="70" t="e">
        <f>VLOOKUP(B139,squadre,4,FALSE)</f>
        <v>#N/A</v>
      </c>
      <c r="C141" s="69"/>
      <c r="D141" s="81" t="e">
        <f>VLOOKUP(E139,squadre,3,FALSE)</f>
        <v>#N/A</v>
      </c>
      <c r="E141" s="70" t="e">
        <f>VLOOKUP(E139,squadre,4,FALSE)</f>
        <v>#N/A</v>
      </c>
      <c r="F141" s="58"/>
      <c r="G141" s="69"/>
      <c r="H141" s="69"/>
      <c r="I141" s="69"/>
      <c r="J141" s="69"/>
      <c r="K141" s="69"/>
      <c r="L141" s="69"/>
    </row>
    <row r="142" spans="1:12" x14ac:dyDescent="0.2">
      <c r="A142" s="81" t="e">
        <f>VLOOKUP(B139,squadre,5,FALSE)</f>
        <v>#N/A</v>
      </c>
      <c r="B142" s="70" t="e">
        <f>VLOOKUP(B139,squadre,6,FALSE)</f>
        <v>#N/A</v>
      </c>
      <c r="C142" s="69"/>
      <c r="D142" s="81" t="e">
        <f>VLOOKUP(E139,squadre,5,FALSE)</f>
        <v>#N/A</v>
      </c>
      <c r="E142" s="70" t="e">
        <f>VLOOKUP(E139,squadre,6,FALSE)</f>
        <v>#N/A</v>
      </c>
      <c r="F142" s="58"/>
      <c r="G142" s="69"/>
      <c r="H142" s="69"/>
      <c r="I142" s="69"/>
      <c r="J142" s="69"/>
      <c r="K142" s="69"/>
      <c r="L142" s="69"/>
    </row>
    <row r="143" spans="1:12" x14ac:dyDescent="0.2">
      <c r="A143" s="81" t="e">
        <f>VLOOKUP(B139,squadre,7,FALSE)</f>
        <v>#N/A</v>
      </c>
      <c r="B143" s="70" t="e">
        <f>VLOOKUP(B139,squadre,8,FALSE)</f>
        <v>#N/A</v>
      </c>
      <c r="C143" s="69"/>
      <c r="D143" s="81" t="e">
        <f>VLOOKUP(E139,squadre,7,FALSE)</f>
        <v>#N/A</v>
      </c>
      <c r="E143" s="70" t="e">
        <f>VLOOKUP(E139,squadre,8,FALSE)</f>
        <v>#N/A</v>
      </c>
      <c r="F143" s="58"/>
      <c r="G143" s="69"/>
      <c r="H143" s="69"/>
      <c r="I143" s="69"/>
      <c r="J143" s="69"/>
      <c r="K143" s="69"/>
      <c r="L143" s="69"/>
    </row>
    <row r="144" spans="1:12" x14ac:dyDescent="0.2">
      <c r="A144" s="81" t="e">
        <f>VLOOKUP(B139,squadre,9,FALSE)</f>
        <v>#N/A</v>
      </c>
      <c r="B144" s="70" t="e">
        <f>VLOOKUP(B139,squadre,10,FALSE)</f>
        <v>#N/A</v>
      </c>
      <c r="C144" s="69"/>
      <c r="D144" s="81" t="e">
        <f>VLOOKUP(E139,squadre,9,FALSE)</f>
        <v>#N/A</v>
      </c>
      <c r="E144" s="70" t="e">
        <f>VLOOKUP(E139,squadre,10,FALSE)</f>
        <v>#N/A</v>
      </c>
      <c r="F144" s="58"/>
      <c r="G144" s="69"/>
      <c r="H144" s="69"/>
      <c r="I144" s="69"/>
      <c r="J144" s="69"/>
      <c r="K144" s="69"/>
      <c r="L144" s="69"/>
    </row>
    <row r="145" spans="1:12" x14ac:dyDescent="0.2">
      <c r="A145" s="81" t="e">
        <f>VLOOKUP(B139,squadre,11,FALSE)</f>
        <v>#N/A</v>
      </c>
      <c r="B145" s="70" t="e">
        <f>VLOOKUP(B139,squadre,12,FALSE)</f>
        <v>#N/A</v>
      </c>
      <c r="C145" s="69"/>
      <c r="D145" s="81" t="e">
        <f>VLOOKUP(E139,squadre,11,FALSE)</f>
        <v>#N/A</v>
      </c>
      <c r="E145" s="70" t="e">
        <f>VLOOKUP(E139,squadre,12,FALSE)</f>
        <v>#N/A</v>
      </c>
      <c r="F145" s="58"/>
      <c r="G145" s="69"/>
      <c r="H145" s="69"/>
      <c r="I145" s="69"/>
      <c r="J145" s="69"/>
      <c r="K145" s="69"/>
      <c r="L145" s="69"/>
    </row>
    <row r="146" spans="1:12" x14ac:dyDescent="0.2">
      <c r="A146" s="81" t="e">
        <f>VLOOKUP(B139,squadre,13,FALSE)</f>
        <v>#N/A</v>
      </c>
      <c r="B146" s="70" t="e">
        <f>VLOOKUP(B139,squadre,14,FALSE)</f>
        <v>#N/A</v>
      </c>
      <c r="C146" s="69"/>
      <c r="D146" s="81" t="e">
        <f>VLOOKUP(E139,squadre,13,FALSE)</f>
        <v>#N/A</v>
      </c>
      <c r="E146" s="70" t="e">
        <f>VLOOKUP(E139,squadre,14,FALSE)</f>
        <v>#N/A</v>
      </c>
      <c r="F146" s="58"/>
      <c r="G146" s="69"/>
      <c r="H146" s="69"/>
      <c r="I146" s="69"/>
      <c r="J146" s="69"/>
      <c r="K146" s="69"/>
      <c r="L146" s="69"/>
    </row>
    <row r="147" spans="1:12" x14ac:dyDescent="0.2">
      <c r="A147" s="81" t="e">
        <f>VLOOKUP(B139,squadre,15,FALSE)</f>
        <v>#N/A</v>
      </c>
      <c r="B147" s="70" t="e">
        <f>VLOOKUP(B139,squadre,16,FALSE)</f>
        <v>#N/A</v>
      </c>
      <c r="C147" s="69"/>
      <c r="D147" s="81" t="e">
        <f>VLOOKUP(E139,squadre,15,FALSE)</f>
        <v>#N/A</v>
      </c>
      <c r="E147" s="70" t="e">
        <f>VLOOKUP(E139,squadre,16,FALSE)</f>
        <v>#N/A</v>
      </c>
      <c r="F147" s="58"/>
      <c r="G147" s="69"/>
      <c r="H147" s="69"/>
      <c r="I147" s="69"/>
      <c r="J147" s="69"/>
      <c r="K147" s="69"/>
      <c r="L147" s="69"/>
    </row>
    <row r="148" spans="1:12" x14ac:dyDescent="0.2">
      <c r="A148" s="81" t="e">
        <f>VLOOKUP(B139,squadre,17,FALSE)</f>
        <v>#N/A</v>
      </c>
      <c r="B148" s="70" t="e">
        <f>VLOOKUP(B139,squadre,18,FALSE)</f>
        <v>#N/A</v>
      </c>
      <c r="C148" s="69"/>
      <c r="D148" s="81" t="e">
        <f>VLOOKUP(E139,squadre,17,FALSE)</f>
        <v>#N/A</v>
      </c>
      <c r="E148" s="70" t="e">
        <f>VLOOKUP(E139,squadre,18,FALSE)</f>
        <v>#N/A</v>
      </c>
      <c r="F148" s="58"/>
      <c r="G148" s="69"/>
      <c r="H148" s="69"/>
      <c r="I148" s="69"/>
      <c r="J148" s="69"/>
      <c r="K148" s="69"/>
      <c r="L148" s="69"/>
    </row>
    <row r="149" spans="1:12" x14ac:dyDescent="0.2">
      <c r="A149" s="81" t="e">
        <f>VLOOKUP(B139,squadre,19,FALSE)</f>
        <v>#N/A</v>
      </c>
      <c r="B149" s="70" t="e">
        <f>VLOOKUP(B139,squadre,20,FALSE)</f>
        <v>#N/A</v>
      </c>
      <c r="C149" s="69"/>
      <c r="D149" s="81" t="e">
        <f>VLOOKUP(E139,squadre,19,FALSE)</f>
        <v>#N/A</v>
      </c>
      <c r="E149" s="70" t="e">
        <f>VLOOKUP(E139,squadre,20,FALSE)</f>
        <v>#N/A</v>
      </c>
      <c r="F149" s="58"/>
      <c r="G149" s="69"/>
      <c r="H149" s="69"/>
      <c r="I149" s="69"/>
      <c r="J149" s="69"/>
      <c r="K149" s="69"/>
      <c r="L149" s="69"/>
    </row>
    <row r="150" spans="1:12" x14ac:dyDescent="0.2">
      <c r="A150" s="81" t="e">
        <f>VLOOKUP(B139,squadre,21,FALSE)</f>
        <v>#N/A</v>
      </c>
      <c r="B150" s="70" t="e">
        <f>VLOOKUP(B139,squadre,22,FALSE)</f>
        <v>#N/A</v>
      </c>
      <c r="C150" s="69"/>
      <c r="D150" s="81" t="e">
        <f>VLOOKUP(E139,squadre,21,FALSE)</f>
        <v>#N/A</v>
      </c>
      <c r="E150" s="70" t="e">
        <f>VLOOKUP(E139,squadre,22,FALSE)</f>
        <v>#N/A</v>
      </c>
      <c r="F150" s="58"/>
      <c r="G150" s="69"/>
      <c r="H150" s="69"/>
      <c r="I150" s="69"/>
      <c r="J150" s="69"/>
      <c r="K150" s="69"/>
      <c r="L150" s="69"/>
    </row>
    <row r="151" spans="1:12" x14ac:dyDescent="0.2">
      <c r="A151" s="83"/>
      <c r="B151" s="74"/>
      <c r="C151" s="69"/>
      <c r="D151" s="83"/>
      <c r="E151" s="74"/>
      <c r="F151" s="58"/>
      <c r="G151" s="69"/>
      <c r="H151" s="69"/>
      <c r="I151" s="69"/>
      <c r="J151" s="69"/>
      <c r="K151" s="69"/>
      <c r="L151" s="69"/>
    </row>
    <row r="152" spans="1:12" x14ac:dyDescent="0.2">
      <c r="A152" s="55"/>
      <c r="B152" s="55"/>
      <c r="C152" s="55"/>
      <c r="D152" s="55"/>
      <c r="E152" s="55"/>
      <c r="F152" s="71"/>
      <c r="G152" s="69"/>
      <c r="H152" s="69"/>
      <c r="I152" s="69"/>
      <c r="J152" s="69"/>
      <c r="K152" s="69"/>
      <c r="L152" s="69"/>
    </row>
    <row r="153" spans="1:12" x14ac:dyDescent="0.2">
      <c r="A153" s="77" t="s">
        <v>352</v>
      </c>
      <c r="B153" s="78">
        <f>B139</f>
        <v>0</v>
      </c>
      <c r="C153" s="84"/>
      <c r="D153" s="84"/>
      <c r="E153" s="78">
        <f>E139</f>
        <v>0</v>
      </c>
      <c r="F153" s="71"/>
      <c r="G153" s="69"/>
      <c r="H153" s="69"/>
      <c r="I153" s="69"/>
      <c r="J153" s="69"/>
      <c r="K153" s="69"/>
      <c r="L153" s="69"/>
    </row>
    <row r="154" spans="1:12" x14ac:dyDescent="0.2">
      <c r="A154" s="56" t="s">
        <v>353</v>
      </c>
      <c r="B154" s="68"/>
      <c r="C154" s="14"/>
      <c r="D154" s="71"/>
      <c r="E154" s="68"/>
      <c r="F154" s="58"/>
      <c r="G154" s="69"/>
      <c r="H154" s="69"/>
      <c r="I154" s="69"/>
      <c r="J154" s="69"/>
      <c r="K154" s="69"/>
      <c r="L154" s="69"/>
    </row>
    <row r="155" spans="1:12" x14ac:dyDescent="0.2">
      <c r="A155" s="56" t="s">
        <v>354</v>
      </c>
      <c r="B155" s="69"/>
      <c r="C155" s="14"/>
      <c r="D155" s="71"/>
      <c r="E155" s="69"/>
      <c r="F155" s="58"/>
      <c r="G155" s="69"/>
      <c r="H155" s="69"/>
      <c r="I155" s="69"/>
      <c r="J155" s="69"/>
      <c r="K155" s="69"/>
      <c r="L155" s="69"/>
    </row>
    <row r="156" spans="1:12" x14ac:dyDescent="0.2">
      <c r="A156" s="56" t="s">
        <v>355</v>
      </c>
      <c r="B156" s="69"/>
      <c r="C156" s="14"/>
      <c r="D156" s="71"/>
      <c r="E156" s="69"/>
      <c r="F156" s="58"/>
      <c r="G156" s="69"/>
      <c r="H156" s="69"/>
      <c r="I156" s="69"/>
      <c r="J156" s="69"/>
      <c r="K156" s="69"/>
      <c r="L156" s="69"/>
    </row>
    <row r="157" spans="1:12" x14ac:dyDescent="0.2">
      <c r="A157" s="56" t="s">
        <v>356</v>
      </c>
      <c r="B157" s="68"/>
      <c r="C157" s="14"/>
      <c r="D157" s="71"/>
      <c r="E157" s="69"/>
      <c r="F157" s="58"/>
      <c r="G157" s="69"/>
      <c r="H157" s="69"/>
      <c r="I157" s="69"/>
      <c r="J157" s="69"/>
      <c r="K157" s="69"/>
      <c r="L157" s="69"/>
    </row>
    <row r="158" spans="1:12" ht="15.75" x14ac:dyDescent="0.25">
      <c r="A158" s="85" t="s">
        <v>357</v>
      </c>
      <c r="B158" s="86"/>
      <c r="C158" s="87"/>
      <c r="D158" s="88"/>
      <c r="E158" s="86"/>
      <c r="F158" s="58"/>
      <c r="G158" s="69"/>
      <c r="H158" s="69"/>
      <c r="I158" s="69"/>
      <c r="J158" s="69"/>
      <c r="K158" s="69"/>
      <c r="L158" s="69"/>
    </row>
    <row r="159" spans="1:12" x14ac:dyDescent="0.2">
      <c r="A159" s="89"/>
      <c r="B159" s="132"/>
      <c r="E159" s="55"/>
      <c r="F159" s="71"/>
      <c r="G159" s="69"/>
      <c r="H159" s="69"/>
      <c r="I159" s="69"/>
      <c r="J159" s="69"/>
      <c r="K159" s="69"/>
      <c r="L159" s="69"/>
    </row>
    <row r="160" spans="1:12" x14ac:dyDescent="0.2">
      <c r="A160" s="56" t="s">
        <v>358</v>
      </c>
      <c r="B160" s="69"/>
      <c r="C160" s="14"/>
      <c r="F160" s="71"/>
      <c r="G160" s="69"/>
      <c r="H160" s="69"/>
      <c r="I160" s="69"/>
      <c r="J160" s="69"/>
      <c r="K160" s="69"/>
      <c r="L160" s="69"/>
    </row>
    <row r="161" spans="1:12" x14ac:dyDescent="0.2">
      <c r="A161" s="55"/>
      <c r="B161" s="55"/>
      <c r="G161" s="55"/>
      <c r="H161" s="55"/>
      <c r="I161" s="55"/>
      <c r="J161" s="55"/>
      <c r="K161" s="55"/>
      <c r="L161" s="55"/>
    </row>
    <row r="162" spans="1:12" x14ac:dyDescent="0.2">
      <c r="A162" s="28" t="s">
        <v>341</v>
      </c>
      <c r="B162" s="125" t="s">
        <v>397</v>
      </c>
      <c r="D162" s="28" t="s">
        <v>342</v>
      </c>
      <c r="E162" s="125" t="s">
        <v>222</v>
      </c>
      <c r="G162" s="28" t="s">
        <v>359</v>
      </c>
      <c r="H162" s="3"/>
      <c r="K162" s="28" t="s">
        <v>360</v>
      </c>
      <c r="L162" s="3"/>
    </row>
    <row r="163" spans="1:12" x14ac:dyDescent="0.2">
      <c r="B163" s="55"/>
      <c r="E163" s="55"/>
      <c r="H163" s="55"/>
      <c r="L163" s="55"/>
    </row>
    <row r="164" spans="1:12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45" x14ac:dyDescent="0.6">
      <c r="A165" s="170" t="s">
        <v>331</v>
      </c>
      <c r="B165" s="160"/>
      <c r="C165" s="160"/>
      <c r="D165" s="160"/>
      <c r="E165" s="160"/>
      <c r="F165" s="52" t="s">
        <v>332</v>
      </c>
      <c r="G165" s="53"/>
      <c r="H165" s="53"/>
      <c r="I165" s="53"/>
      <c r="J165" s="53"/>
      <c r="K165" s="169" t="s">
        <v>333</v>
      </c>
      <c r="L165" s="160"/>
    </row>
    <row r="166" spans="1:12" x14ac:dyDescent="0.2">
      <c r="A166" s="8"/>
      <c r="B166" s="8"/>
      <c r="C166" s="55"/>
      <c r="D166" s="8"/>
      <c r="E166" s="8"/>
      <c r="F166" s="55"/>
      <c r="G166" s="8"/>
      <c r="H166" s="8"/>
      <c r="I166" s="8"/>
      <c r="J166" s="8"/>
      <c r="K166" s="8"/>
      <c r="L166" s="8"/>
    </row>
    <row r="167" spans="1:12" ht="25.5" x14ac:dyDescent="0.2">
      <c r="A167" s="56" t="s">
        <v>19</v>
      </c>
      <c r="B167" s="90">
        <f>B126+4</f>
        <v>76</v>
      </c>
      <c r="C167" s="58"/>
      <c r="D167" s="167" t="s">
        <v>334</v>
      </c>
      <c r="E167" s="168"/>
      <c r="F167" s="60">
        <f>B167</f>
        <v>76</v>
      </c>
      <c r="G167" s="61" t="s">
        <v>335</v>
      </c>
      <c r="H167" s="62" t="str">
        <f>B180</f>
        <v>Can. Mutina U14</v>
      </c>
      <c r="I167" s="167" t="s">
        <v>336</v>
      </c>
      <c r="J167" s="168"/>
      <c r="K167" s="62" t="str">
        <f>E180</f>
        <v>Ancona U14</v>
      </c>
      <c r="L167" s="61" t="s">
        <v>65</v>
      </c>
    </row>
    <row r="168" spans="1:12" x14ac:dyDescent="0.2">
      <c r="A168" s="56" t="s">
        <v>337</v>
      </c>
      <c r="B168" s="91">
        <f>VLOOKUP(FLOOR(B167/4,1)*4-3,calendario,2,FALSE)</f>
        <v>0.45833333333333326</v>
      </c>
      <c r="C168" s="58"/>
      <c r="D168" s="162"/>
      <c r="E168" s="163"/>
      <c r="F168" s="58"/>
      <c r="G168" s="68"/>
      <c r="H168" s="69"/>
      <c r="I168" s="68"/>
      <c r="J168" s="68"/>
      <c r="K168" s="68"/>
      <c r="L168" s="69"/>
    </row>
    <row r="169" spans="1:12" x14ac:dyDescent="0.2">
      <c r="A169" s="56" t="s">
        <v>338</v>
      </c>
      <c r="B169" s="70">
        <f>VLOOKUP(B167,calendario,3,FALSE)</f>
        <v>4</v>
      </c>
      <c r="C169" s="58"/>
      <c r="D169" s="150"/>
      <c r="E169" s="164"/>
      <c r="F169" s="58"/>
      <c r="G169" s="68"/>
      <c r="H169" s="69"/>
      <c r="I169" s="68"/>
      <c r="J169" s="68"/>
      <c r="K169" s="68"/>
      <c r="L169" s="69"/>
    </row>
    <row r="170" spans="1:12" x14ac:dyDescent="0.2">
      <c r="A170" s="56" t="s">
        <v>36</v>
      </c>
      <c r="B170" s="70" t="e">
        <f>VLOOKUP(B180,squadre,2,FALSE)</f>
        <v>#N/A</v>
      </c>
      <c r="C170" s="58"/>
      <c r="D170" s="150"/>
      <c r="E170" s="164"/>
      <c r="F170" s="58"/>
      <c r="G170" s="68"/>
      <c r="H170" s="69"/>
      <c r="I170" s="68"/>
      <c r="J170" s="68"/>
      <c r="K170" s="68"/>
      <c r="L170" s="69"/>
    </row>
    <row r="171" spans="1:12" x14ac:dyDescent="0.2">
      <c r="A171" s="56" t="s">
        <v>340</v>
      </c>
      <c r="B171" s="72">
        <v>42834</v>
      </c>
      <c r="C171" s="58"/>
      <c r="D171" s="150"/>
      <c r="E171" s="164"/>
      <c r="F171" s="58"/>
      <c r="G171" s="68"/>
      <c r="H171" s="69"/>
      <c r="I171" s="68"/>
      <c r="J171" s="68"/>
      <c r="K171" s="68"/>
      <c r="L171" s="69"/>
    </row>
    <row r="172" spans="1:12" x14ac:dyDescent="0.2">
      <c r="A172" s="73"/>
      <c r="B172" s="74"/>
      <c r="C172" s="58"/>
      <c r="D172" s="150"/>
      <c r="E172" s="164"/>
      <c r="F172" s="58"/>
      <c r="G172" s="68"/>
      <c r="H172" s="69"/>
      <c r="I172" s="68"/>
      <c r="J172" s="68"/>
      <c r="K172" s="68"/>
      <c r="L172" s="69"/>
    </row>
    <row r="173" spans="1:12" x14ac:dyDescent="0.2">
      <c r="A173" s="56" t="s">
        <v>341</v>
      </c>
      <c r="B173" s="70" t="str">
        <f>VLOOKUP(B167,calendario,9,FALSE)</f>
        <v>Bologna U14</v>
      </c>
      <c r="C173" s="58"/>
      <c r="D173" s="150"/>
      <c r="E173" s="164"/>
      <c r="F173" s="58"/>
      <c r="G173" s="68"/>
      <c r="H173" s="69"/>
      <c r="I173" s="68"/>
      <c r="J173" s="68"/>
      <c r="K173" s="68"/>
      <c r="L173" s="69"/>
    </row>
    <row r="174" spans="1:12" x14ac:dyDescent="0.2">
      <c r="A174" s="56" t="s">
        <v>342</v>
      </c>
      <c r="B174" s="74"/>
      <c r="C174" s="58"/>
      <c r="D174" s="150"/>
      <c r="E174" s="164"/>
      <c r="F174" s="58"/>
      <c r="G174" s="69"/>
      <c r="H174" s="69"/>
      <c r="I174" s="69"/>
      <c r="J174" s="69"/>
      <c r="K174" s="69"/>
      <c r="L174" s="69"/>
    </row>
    <row r="175" spans="1:12" x14ac:dyDescent="0.2">
      <c r="A175" s="73"/>
      <c r="B175" s="74"/>
      <c r="C175" s="58"/>
      <c r="D175" s="150"/>
      <c r="E175" s="164"/>
      <c r="F175" s="58"/>
      <c r="G175" s="69"/>
      <c r="H175" s="69"/>
      <c r="I175" s="69"/>
      <c r="J175" s="69"/>
      <c r="K175" s="69"/>
      <c r="L175" s="69"/>
    </row>
    <row r="176" spans="1:12" x14ac:dyDescent="0.2">
      <c r="A176" s="56" t="s">
        <v>343</v>
      </c>
      <c r="B176" s="74"/>
      <c r="C176" s="58"/>
      <c r="D176" s="150"/>
      <c r="E176" s="164"/>
      <c r="F176" s="58"/>
      <c r="G176" s="69"/>
      <c r="H176" s="69"/>
      <c r="I176" s="69"/>
      <c r="J176" s="69"/>
      <c r="K176" s="69"/>
      <c r="L176" s="69"/>
    </row>
    <row r="177" spans="1:12" x14ac:dyDescent="0.2">
      <c r="A177" s="56" t="s">
        <v>344</v>
      </c>
      <c r="B177" s="74"/>
      <c r="C177" s="58"/>
      <c r="D177" s="150"/>
      <c r="E177" s="164"/>
      <c r="F177" s="58"/>
      <c r="G177" s="69"/>
      <c r="H177" s="69"/>
      <c r="I177" s="69"/>
      <c r="J177" s="69"/>
      <c r="K177" s="69"/>
      <c r="L177" s="69"/>
    </row>
    <row r="178" spans="1:12" x14ac:dyDescent="0.2">
      <c r="A178" s="56" t="s">
        <v>345</v>
      </c>
      <c r="B178" s="74"/>
      <c r="C178" s="58"/>
      <c r="D178" s="165"/>
      <c r="E178" s="166"/>
      <c r="F178" s="58"/>
      <c r="G178" s="69"/>
      <c r="H178" s="69"/>
      <c r="I178" s="69"/>
      <c r="J178" s="69"/>
      <c r="K178" s="69"/>
      <c r="L178" s="69"/>
    </row>
    <row r="179" spans="1:12" x14ac:dyDescent="0.2">
      <c r="A179" s="55"/>
      <c r="B179" s="55"/>
      <c r="D179" s="55"/>
      <c r="E179" s="55"/>
      <c r="F179" s="71"/>
      <c r="G179" s="69"/>
      <c r="H179" s="69"/>
      <c r="I179" s="69"/>
      <c r="J179" s="69"/>
      <c r="K179" s="69"/>
      <c r="L179" s="69"/>
    </row>
    <row r="180" spans="1:12" x14ac:dyDescent="0.2">
      <c r="A180" s="77" t="s">
        <v>346</v>
      </c>
      <c r="B180" s="78" t="str">
        <f>VLOOKUP(B167,calendario,5,FALSE)</f>
        <v>Can. Mutina U14</v>
      </c>
      <c r="C180" s="79"/>
      <c r="D180" s="77" t="s">
        <v>347</v>
      </c>
      <c r="E180" s="78" t="str">
        <f>VLOOKUP(B167,calendario,6,FALSE)</f>
        <v>Ancona U14</v>
      </c>
      <c r="F180" s="6"/>
      <c r="G180" s="69"/>
      <c r="H180" s="69"/>
      <c r="I180" s="69"/>
      <c r="J180" s="69"/>
      <c r="K180" s="69"/>
      <c r="L180" s="69"/>
    </row>
    <row r="181" spans="1:12" x14ac:dyDescent="0.2">
      <c r="A181" s="56" t="s">
        <v>348</v>
      </c>
      <c r="B181" s="56" t="s">
        <v>349</v>
      </c>
      <c r="C181" s="73"/>
      <c r="D181" s="56" t="s">
        <v>348</v>
      </c>
      <c r="E181" s="56" t="s">
        <v>349</v>
      </c>
      <c r="F181" s="80"/>
      <c r="G181" s="69"/>
      <c r="H181" s="69"/>
      <c r="I181" s="69"/>
      <c r="J181" s="69"/>
      <c r="K181" s="69"/>
      <c r="L181" s="69"/>
    </row>
    <row r="182" spans="1:12" x14ac:dyDescent="0.2">
      <c r="A182" s="81" t="e">
        <f>VLOOKUP(B180,squadre,3,FALSE)</f>
        <v>#N/A</v>
      </c>
      <c r="B182" s="70" t="e">
        <f>VLOOKUP(B180,squadre,4,FALSE)</f>
        <v>#N/A</v>
      </c>
      <c r="C182" s="69"/>
      <c r="D182" s="81" t="e">
        <f>VLOOKUP(E180,squadre,3,FALSE)</f>
        <v>#N/A</v>
      </c>
      <c r="E182" s="70" t="e">
        <f>VLOOKUP(E180,squadre,4,FALSE)</f>
        <v>#N/A</v>
      </c>
      <c r="F182" s="58"/>
      <c r="G182" s="69"/>
      <c r="H182" s="69"/>
      <c r="I182" s="69"/>
      <c r="J182" s="69"/>
      <c r="K182" s="69"/>
      <c r="L182" s="69"/>
    </row>
    <row r="183" spans="1:12" x14ac:dyDescent="0.2">
      <c r="A183" s="81" t="e">
        <f>VLOOKUP(B180,squadre,5,FALSE)</f>
        <v>#N/A</v>
      </c>
      <c r="B183" s="70" t="e">
        <f>VLOOKUP(B180,squadre,6,FALSE)</f>
        <v>#N/A</v>
      </c>
      <c r="C183" s="69"/>
      <c r="D183" s="81" t="e">
        <f>VLOOKUP(E180,squadre,5,FALSE)</f>
        <v>#N/A</v>
      </c>
      <c r="E183" s="70" t="e">
        <f>VLOOKUP(E180,squadre,6,FALSE)</f>
        <v>#N/A</v>
      </c>
      <c r="F183" s="58"/>
      <c r="G183" s="69"/>
      <c r="H183" s="69"/>
      <c r="I183" s="69"/>
      <c r="J183" s="69"/>
      <c r="K183" s="69"/>
      <c r="L183" s="69"/>
    </row>
    <row r="184" spans="1:12" x14ac:dyDescent="0.2">
      <c r="A184" s="81" t="e">
        <f>VLOOKUP(B180,squadre,7,FALSE)</f>
        <v>#N/A</v>
      </c>
      <c r="B184" s="70" t="e">
        <f>VLOOKUP(B180,squadre,8,FALSE)</f>
        <v>#N/A</v>
      </c>
      <c r="C184" s="69"/>
      <c r="D184" s="81" t="e">
        <f>VLOOKUP(E180,squadre,7,FALSE)</f>
        <v>#N/A</v>
      </c>
      <c r="E184" s="70" t="e">
        <f>VLOOKUP(E180,squadre,8,FALSE)</f>
        <v>#N/A</v>
      </c>
      <c r="F184" s="58"/>
      <c r="G184" s="69"/>
      <c r="H184" s="69"/>
      <c r="I184" s="69"/>
      <c r="J184" s="69"/>
      <c r="K184" s="69"/>
      <c r="L184" s="69"/>
    </row>
    <row r="185" spans="1:12" x14ac:dyDescent="0.2">
      <c r="A185" s="81" t="e">
        <f>VLOOKUP(B180,squadre,9,FALSE)</f>
        <v>#N/A</v>
      </c>
      <c r="B185" s="70" t="e">
        <f>VLOOKUP(B180,squadre,10,FALSE)</f>
        <v>#N/A</v>
      </c>
      <c r="C185" s="69"/>
      <c r="D185" s="81" t="e">
        <f>VLOOKUP(E180,squadre,9,FALSE)</f>
        <v>#N/A</v>
      </c>
      <c r="E185" s="70" t="e">
        <f>VLOOKUP(E180,squadre,10,FALSE)</f>
        <v>#N/A</v>
      </c>
      <c r="F185" s="58"/>
      <c r="G185" s="69"/>
      <c r="H185" s="69"/>
      <c r="I185" s="69"/>
      <c r="J185" s="69"/>
      <c r="K185" s="69"/>
      <c r="L185" s="69"/>
    </row>
    <row r="186" spans="1:12" x14ac:dyDescent="0.2">
      <c r="A186" s="81" t="e">
        <f>VLOOKUP(B180,squadre,11,FALSE)</f>
        <v>#N/A</v>
      </c>
      <c r="B186" s="70" t="e">
        <f>VLOOKUP(B180,squadre,12,FALSE)</f>
        <v>#N/A</v>
      </c>
      <c r="C186" s="69"/>
      <c r="D186" s="81" t="e">
        <f>VLOOKUP(E180,squadre,11,FALSE)</f>
        <v>#N/A</v>
      </c>
      <c r="E186" s="70" t="e">
        <f>VLOOKUP(E180,squadre,12,FALSE)</f>
        <v>#N/A</v>
      </c>
      <c r="F186" s="58"/>
      <c r="G186" s="69"/>
      <c r="H186" s="69"/>
      <c r="I186" s="69"/>
      <c r="J186" s="69"/>
      <c r="K186" s="69"/>
      <c r="L186" s="69"/>
    </row>
    <row r="187" spans="1:12" x14ac:dyDescent="0.2">
      <c r="A187" s="81" t="e">
        <f>VLOOKUP(B180,squadre,13,FALSE)</f>
        <v>#N/A</v>
      </c>
      <c r="B187" s="70" t="e">
        <f>VLOOKUP(B180,squadre,14,FALSE)</f>
        <v>#N/A</v>
      </c>
      <c r="C187" s="69"/>
      <c r="D187" s="81" t="e">
        <f>VLOOKUP(E180,squadre,13,FALSE)</f>
        <v>#N/A</v>
      </c>
      <c r="E187" s="70" t="e">
        <f>VLOOKUP(E180,squadre,14,FALSE)</f>
        <v>#N/A</v>
      </c>
      <c r="F187" s="58"/>
      <c r="G187" s="69"/>
      <c r="H187" s="69"/>
      <c r="I187" s="69"/>
      <c r="J187" s="69"/>
      <c r="K187" s="69"/>
      <c r="L187" s="69"/>
    </row>
    <row r="188" spans="1:12" x14ac:dyDescent="0.2">
      <c r="A188" s="81" t="e">
        <f>VLOOKUP(B180,squadre,15,FALSE)</f>
        <v>#N/A</v>
      </c>
      <c r="B188" s="70" t="e">
        <f>VLOOKUP(B180,squadre,16,FALSE)</f>
        <v>#N/A</v>
      </c>
      <c r="C188" s="69"/>
      <c r="D188" s="81" t="e">
        <f>VLOOKUP(E180,squadre,15,FALSE)</f>
        <v>#N/A</v>
      </c>
      <c r="E188" s="70" t="e">
        <f>VLOOKUP(E180,squadre,16,FALSE)</f>
        <v>#N/A</v>
      </c>
      <c r="F188" s="58"/>
      <c r="G188" s="69"/>
      <c r="H188" s="69"/>
      <c r="I188" s="69"/>
      <c r="J188" s="69"/>
      <c r="K188" s="69"/>
      <c r="L188" s="69"/>
    </row>
    <row r="189" spans="1:12" x14ac:dyDescent="0.2">
      <c r="A189" s="81" t="e">
        <f>VLOOKUP(B180,squadre,17,FALSE)</f>
        <v>#N/A</v>
      </c>
      <c r="B189" s="70" t="e">
        <f>VLOOKUP(B180,squadre,18,FALSE)</f>
        <v>#N/A</v>
      </c>
      <c r="C189" s="69"/>
      <c r="D189" s="81" t="e">
        <f>VLOOKUP(E180,squadre,17,FALSE)</f>
        <v>#N/A</v>
      </c>
      <c r="E189" s="70" t="e">
        <f>VLOOKUP(E180,squadre,18,FALSE)</f>
        <v>#N/A</v>
      </c>
      <c r="F189" s="58"/>
      <c r="G189" s="69"/>
      <c r="H189" s="69"/>
      <c r="I189" s="69"/>
      <c r="J189" s="69"/>
      <c r="K189" s="69"/>
      <c r="L189" s="69"/>
    </row>
    <row r="190" spans="1:12" x14ac:dyDescent="0.2">
      <c r="A190" s="81" t="e">
        <f>VLOOKUP(B180,squadre,19,FALSE)</f>
        <v>#N/A</v>
      </c>
      <c r="B190" s="70" t="e">
        <f>VLOOKUP(B180,squadre,20,FALSE)</f>
        <v>#N/A</v>
      </c>
      <c r="C190" s="69"/>
      <c r="D190" s="81" t="e">
        <f>VLOOKUP(E180,squadre,19,FALSE)</f>
        <v>#N/A</v>
      </c>
      <c r="E190" s="70" t="e">
        <f>VLOOKUP(E180,squadre,20,FALSE)</f>
        <v>#N/A</v>
      </c>
      <c r="F190" s="58"/>
      <c r="G190" s="69"/>
      <c r="H190" s="69"/>
      <c r="I190" s="69"/>
      <c r="J190" s="69"/>
      <c r="K190" s="69"/>
      <c r="L190" s="69"/>
    </row>
    <row r="191" spans="1:12" x14ac:dyDescent="0.2">
      <c r="A191" s="81" t="e">
        <f>VLOOKUP(B180,squadre,21,FALSE)</f>
        <v>#N/A</v>
      </c>
      <c r="B191" s="70" t="e">
        <f>VLOOKUP(B180,squadre,22,FALSE)</f>
        <v>#N/A</v>
      </c>
      <c r="C191" s="69"/>
      <c r="D191" s="81" t="e">
        <f>VLOOKUP(E180,squadre,21,FALSE)</f>
        <v>#N/A</v>
      </c>
      <c r="E191" s="70" t="e">
        <f>VLOOKUP(E180,squadre,22,FALSE)</f>
        <v>#N/A</v>
      </c>
      <c r="F191" s="58"/>
      <c r="G191" s="69"/>
      <c r="H191" s="69"/>
      <c r="I191" s="69"/>
      <c r="J191" s="69"/>
      <c r="K191" s="69"/>
      <c r="L191" s="69"/>
    </row>
    <row r="192" spans="1:12" x14ac:dyDescent="0.2">
      <c r="A192" s="83"/>
      <c r="B192" s="74"/>
      <c r="C192" s="69"/>
      <c r="D192" s="83"/>
      <c r="E192" s="74"/>
      <c r="F192" s="58"/>
      <c r="G192" s="69"/>
      <c r="H192" s="69"/>
      <c r="I192" s="69"/>
      <c r="J192" s="69"/>
      <c r="K192" s="69"/>
      <c r="L192" s="69"/>
    </row>
    <row r="193" spans="1:12" x14ac:dyDescent="0.2">
      <c r="A193" s="55"/>
      <c r="B193" s="55"/>
      <c r="C193" s="55"/>
      <c r="D193" s="55"/>
      <c r="E193" s="55"/>
      <c r="F193" s="71"/>
      <c r="G193" s="69"/>
      <c r="H193" s="69"/>
      <c r="I193" s="69"/>
      <c r="J193" s="69"/>
      <c r="K193" s="69"/>
      <c r="L193" s="69"/>
    </row>
    <row r="194" spans="1:12" x14ac:dyDescent="0.2">
      <c r="A194" s="77" t="s">
        <v>352</v>
      </c>
      <c r="B194" s="78" t="str">
        <f>B180</f>
        <v>Can. Mutina U14</v>
      </c>
      <c r="C194" s="84"/>
      <c r="D194" s="84"/>
      <c r="E194" s="78" t="str">
        <f>E180</f>
        <v>Ancona U14</v>
      </c>
      <c r="F194" s="71"/>
      <c r="G194" s="69"/>
      <c r="H194" s="69"/>
      <c r="I194" s="69"/>
      <c r="J194" s="69"/>
      <c r="K194" s="69"/>
      <c r="L194" s="69"/>
    </row>
    <row r="195" spans="1:12" x14ac:dyDescent="0.2">
      <c r="A195" s="56" t="s">
        <v>353</v>
      </c>
      <c r="B195" s="68"/>
      <c r="C195" s="14"/>
      <c r="D195" s="71"/>
      <c r="E195" s="68"/>
      <c r="F195" s="58"/>
      <c r="G195" s="69"/>
      <c r="H195" s="69"/>
      <c r="I195" s="69"/>
      <c r="J195" s="69"/>
      <c r="K195" s="69"/>
      <c r="L195" s="69"/>
    </row>
    <row r="196" spans="1:12" x14ac:dyDescent="0.2">
      <c r="A196" s="56" t="s">
        <v>354</v>
      </c>
      <c r="B196" s="69"/>
      <c r="C196" s="14"/>
      <c r="D196" s="71"/>
      <c r="E196" s="69"/>
      <c r="F196" s="58"/>
      <c r="G196" s="69"/>
      <c r="H196" s="69"/>
      <c r="I196" s="69"/>
      <c r="J196" s="69"/>
      <c r="K196" s="69"/>
      <c r="L196" s="69"/>
    </row>
    <row r="197" spans="1:12" x14ac:dyDescent="0.2">
      <c r="A197" s="56" t="s">
        <v>355</v>
      </c>
      <c r="B197" s="69"/>
      <c r="C197" s="14"/>
      <c r="D197" s="71"/>
      <c r="E197" s="69"/>
      <c r="F197" s="58"/>
      <c r="G197" s="69"/>
      <c r="H197" s="69"/>
      <c r="I197" s="69"/>
      <c r="J197" s="69"/>
      <c r="K197" s="69"/>
      <c r="L197" s="69"/>
    </row>
    <row r="198" spans="1:12" x14ac:dyDescent="0.2">
      <c r="A198" s="56" t="s">
        <v>356</v>
      </c>
      <c r="B198" s="68"/>
      <c r="C198" s="14"/>
      <c r="D198" s="71"/>
      <c r="E198" s="69"/>
      <c r="F198" s="58"/>
      <c r="G198" s="69"/>
      <c r="H198" s="69"/>
      <c r="I198" s="69"/>
      <c r="J198" s="69"/>
      <c r="K198" s="69"/>
      <c r="L198" s="69"/>
    </row>
    <row r="199" spans="1:12" ht="15.75" x14ac:dyDescent="0.25">
      <c r="A199" s="85" t="s">
        <v>357</v>
      </c>
      <c r="B199" s="86">
        <v>0</v>
      </c>
      <c r="C199" s="87"/>
      <c r="D199" s="88"/>
      <c r="E199" s="86">
        <v>9</v>
      </c>
      <c r="F199" s="58"/>
      <c r="G199" s="69"/>
      <c r="H199" s="69"/>
      <c r="I199" s="69"/>
      <c r="J199" s="69"/>
      <c r="K199" s="69"/>
      <c r="L199" s="69"/>
    </row>
    <row r="200" spans="1:12" x14ac:dyDescent="0.2">
      <c r="A200" s="89"/>
      <c r="B200" s="132"/>
      <c r="E200" s="55"/>
      <c r="F200" s="71"/>
      <c r="G200" s="69"/>
      <c r="H200" s="69"/>
      <c r="I200" s="69"/>
      <c r="J200" s="69"/>
      <c r="K200" s="69"/>
      <c r="L200" s="69"/>
    </row>
    <row r="201" spans="1:12" x14ac:dyDescent="0.2">
      <c r="A201" s="56" t="s">
        <v>358</v>
      </c>
      <c r="B201" s="69"/>
      <c r="C201" s="14"/>
      <c r="F201" s="71"/>
      <c r="G201" s="69"/>
      <c r="H201" s="69"/>
      <c r="I201" s="69"/>
      <c r="J201" s="69"/>
      <c r="K201" s="69"/>
      <c r="L201" s="69"/>
    </row>
    <row r="202" spans="1:12" x14ac:dyDescent="0.2">
      <c r="A202" s="55"/>
      <c r="B202" s="55"/>
      <c r="G202" s="55"/>
      <c r="H202" s="55"/>
      <c r="I202" s="55"/>
      <c r="J202" s="55"/>
      <c r="K202" s="55"/>
      <c r="L202" s="55"/>
    </row>
    <row r="203" spans="1:12" x14ac:dyDescent="0.2">
      <c r="A203" s="28" t="s">
        <v>341</v>
      </c>
      <c r="B203" s="125" t="s">
        <v>397</v>
      </c>
      <c r="D203" s="28" t="s">
        <v>342</v>
      </c>
      <c r="E203" s="125" t="s">
        <v>222</v>
      </c>
      <c r="G203" s="28" t="s">
        <v>359</v>
      </c>
      <c r="H203" s="3"/>
      <c r="K203" s="28" t="s">
        <v>360</v>
      </c>
      <c r="L203" s="3"/>
    </row>
    <row r="204" spans="1:12" x14ac:dyDescent="0.2">
      <c r="B204" s="55"/>
      <c r="E204" s="55"/>
      <c r="H204" s="55"/>
      <c r="L204" s="55"/>
    </row>
    <row r="205" spans="1:12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45" x14ac:dyDescent="0.6">
      <c r="A206" s="170" t="s">
        <v>331</v>
      </c>
      <c r="B206" s="160"/>
      <c r="C206" s="160"/>
      <c r="D206" s="160"/>
      <c r="E206" s="160"/>
      <c r="F206" s="52" t="s">
        <v>332</v>
      </c>
      <c r="G206" s="53"/>
      <c r="H206" s="53"/>
      <c r="I206" s="53"/>
      <c r="J206" s="53"/>
      <c r="K206" s="169" t="s">
        <v>333</v>
      </c>
      <c r="L206" s="160"/>
    </row>
    <row r="207" spans="1:12" x14ac:dyDescent="0.2">
      <c r="A207" s="8"/>
      <c r="B207" s="8"/>
      <c r="C207" s="55"/>
      <c r="D207" s="8"/>
      <c r="E207" s="8"/>
      <c r="F207" s="55"/>
      <c r="G207" s="8"/>
      <c r="H207" s="8"/>
      <c r="I207" s="8"/>
      <c r="J207" s="8"/>
      <c r="K207" s="8"/>
      <c r="L207" s="8"/>
    </row>
    <row r="208" spans="1:12" x14ac:dyDescent="0.2">
      <c r="A208" s="56" t="s">
        <v>19</v>
      </c>
      <c r="B208" s="90">
        <f>B167+4</f>
        <v>80</v>
      </c>
      <c r="C208" s="58"/>
      <c r="D208" s="167" t="s">
        <v>334</v>
      </c>
      <c r="E208" s="168"/>
      <c r="F208" s="60">
        <f>B208</f>
        <v>80</v>
      </c>
      <c r="G208" s="61" t="s">
        <v>335</v>
      </c>
      <c r="H208" s="62" t="str">
        <f>B221</f>
        <v>EUR B</v>
      </c>
      <c r="I208" s="167" t="s">
        <v>336</v>
      </c>
      <c r="J208" s="168"/>
      <c r="K208" s="62" t="str">
        <f>E221</f>
        <v>C.C.Carso</v>
      </c>
      <c r="L208" s="61" t="s">
        <v>65</v>
      </c>
    </row>
    <row r="209" spans="1:12" x14ac:dyDescent="0.2">
      <c r="A209" s="56" t="s">
        <v>337</v>
      </c>
      <c r="B209" s="91">
        <f>VLOOKUP(FLOOR(B208/4,1)*4-3,calendario,2,FALSE)</f>
        <v>0.47916666666666657</v>
      </c>
      <c r="C209" s="58"/>
      <c r="D209" s="162"/>
      <c r="E209" s="163"/>
      <c r="F209" s="58"/>
      <c r="G209" s="68"/>
      <c r="H209" s="69"/>
      <c r="I209" s="68"/>
      <c r="J209" s="68"/>
      <c r="K209" s="68"/>
      <c r="L209" s="69"/>
    </row>
    <row r="210" spans="1:12" x14ac:dyDescent="0.2">
      <c r="A210" s="56" t="s">
        <v>338</v>
      </c>
      <c r="B210" s="70">
        <f>VLOOKUP(B208,calendario,3,FALSE)</f>
        <v>4</v>
      </c>
      <c r="C210" s="58"/>
      <c r="D210" s="150"/>
      <c r="E210" s="164"/>
      <c r="F210" s="58"/>
      <c r="G210" s="68"/>
      <c r="H210" s="69"/>
      <c r="I210" s="68"/>
      <c r="J210" s="68"/>
      <c r="K210" s="68"/>
      <c r="L210" s="69"/>
    </row>
    <row r="211" spans="1:12" x14ac:dyDescent="0.2">
      <c r="A211" s="56" t="s">
        <v>36</v>
      </c>
      <c r="B211" s="70" t="str">
        <f>VLOOKUP(B221,squadre,2,FALSE)</f>
        <v>1st Division</v>
      </c>
      <c r="C211" s="58"/>
      <c r="D211" s="150"/>
      <c r="E211" s="164"/>
      <c r="F211" s="58"/>
      <c r="G211" s="68"/>
      <c r="H211" s="69"/>
      <c r="I211" s="68"/>
      <c r="J211" s="68"/>
      <c r="K211" s="68"/>
      <c r="L211" s="69"/>
    </row>
    <row r="212" spans="1:12" x14ac:dyDescent="0.2">
      <c r="A212" s="56" t="s">
        <v>340</v>
      </c>
      <c r="B212" s="72">
        <v>42834</v>
      </c>
      <c r="C212" s="58"/>
      <c r="D212" s="150"/>
      <c r="E212" s="164"/>
      <c r="F212" s="58"/>
      <c r="G212" s="68"/>
      <c r="H212" s="69"/>
      <c r="I212" s="68"/>
      <c r="J212" s="68"/>
      <c r="K212" s="68"/>
      <c r="L212" s="69"/>
    </row>
    <row r="213" spans="1:12" x14ac:dyDescent="0.2">
      <c r="A213" s="73"/>
      <c r="B213" s="74"/>
      <c r="C213" s="58"/>
      <c r="D213" s="150"/>
      <c r="E213" s="164"/>
      <c r="F213" s="58"/>
      <c r="G213" s="68"/>
      <c r="H213" s="69"/>
      <c r="I213" s="68"/>
      <c r="J213" s="68"/>
      <c r="K213" s="68"/>
      <c r="L213" s="69"/>
    </row>
    <row r="214" spans="1:12" x14ac:dyDescent="0.2">
      <c r="A214" s="56" t="s">
        <v>341</v>
      </c>
      <c r="B214" s="70" t="str">
        <f>VLOOKUP(B208,calendario,9,FALSE)</f>
        <v>Swiss U21 A</v>
      </c>
      <c r="C214" s="58"/>
      <c r="D214" s="150"/>
      <c r="E214" s="164"/>
      <c r="F214" s="58"/>
      <c r="G214" s="68"/>
      <c r="H214" s="69"/>
      <c r="I214" s="68"/>
      <c r="J214" s="68"/>
      <c r="K214" s="68"/>
      <c r="L214" s="69"/>
    </row>
    <row r="215" spans="1:12" x14ac:dyDescent="0.2">
      <c r="A215" s="56" t="s">
        <v>342</v>
      </c>
      <c r="B215" s="74"/>
      <c r="C215" s="58"/>
      <c r="D215" s="150"/>
      <c r="E215" s="164"/>
      <c r="F215" s="58"/>
      <c r="G215" s="69"/>
      <c r="H215" s="69"/>
      <c r="I215" s="69"/>
      <c r="J215" s="69"/>
      <c r="K215" s="69"/>
      <c r="L215" s="69"/>
    </row>
    <row r="216" spans="1:12" x14ac:dyDescent="0.2">
      <c r="A216" s="73"/>
      <c r="B216" s="74"/>
      <c r="C216" s="58"/>
      <c r="D216" s="150"/>
      <c r="E216" s="164"/>
      <c r="F216" s="58"/>
      <c r="G216" s="69"/>
      <c r="H216" s="69"/>
      <c r="I216" s="69"/>
      <c r="J216" s="69"/>
      <c r="K216" s="69"/>
      <c r="L216" s="69"/>
    </row>
    <row r="217" spans="1:12" x14ac:dyDescent="0.2">
      <c r="A217" s="56" t="s">
        <v>343</v>
      </c>
      <c r="B217" s="74"/>
      <c r="C217" s="58"/>
      <c r="D217" s="150"/>
      <c r="E217" s="164"/>
      <c r="F217" s="58"/>
      <c r="G217" s="69"/>
      <c r="H217" s="69"/>
      <c r="I217" s="69"/>
      <c r="J217" s="69"/>
      <c r="K217" s="69"/>
      <c r="L217" s="69"/>
    </row>
    <row r="218" spans="1:12" x14ac:dyDescent="0.2">
      <c r="A218" s="56" t="s">
        <v>344</v>
      </c>
      <c r="B218" s="74"/>
      <c r="C218" s="58"/>
      <c r="D218" s="150"/>
      <c r="E218" s="164"/>
      <c r="F218" s="58"/>
      <c r="G218" s="69"/>
      <c r="H218" s="69"/>
      <c r="I218" s="69"/>
      <c r="J218" s="69"/>
      <c r="K218" s="69"/>
      <c r="L218" s="69"/>
    </row>
    <row r="219" spans="1:12" x14ac:dyDescent="0.2">
      <c r="A219" s="56" t="s">
        <v>345</v>
      </c>
      <c r="B219" s="74"/>
      <c r="C219" s="58"/>
      <c r="D219" s="165"/>
      <c r="E219" s="166"/>
      <c r="F219" s="58"/>
      <c r="G219" s="69"/>
      <c r="H219" s="69"/>
      <c r="I219" s="69"/>
      <c r="J219" s="69"/>
      <c r="K219" s="69"/>
      <c r="L219" s="69"/>
    </row>
    <row r="220" spans="1:12" x14ac:dyDescent="0.2">
      <c r="A220" s="55"/>
      <c r="B220" s="55"/>
      <c r="D220" s="55"/>
      <c r="E220" s="55"/>
      <c r="F220" s="71"/>
      <c r="G220" s="69"/>
      <c r="H220" s="69"/>
      <c r="I220" s="69"/>
      <c r="J220" s="69"/>
      <c r="K220" s="69"/>
      <c r="L220" s="69"/>
    </row>
    <row r="221" spans="1:12" x14ac:dyDescent="0.2">
      <c r="A221" s="77" t="s">
        <v>346</v>
      </c>
      <c r="B221" s="78" t="str">
        <f>VLOOKUP(B208,calendario,5,FALSE)</f>
        <v>EUR B</v>
      </c>
      <c r="C221" s="79"/>
      <c r="D221" s="77" t="s">
        <v>347</v>
      </c>
      <c r="E221" s="78" t="str">
        <f>VLOOKUP(B208,calendario,6,FALSE)</f>
        <v>C.C.Carso</v>
      </c>
      <c r="F221" s="6"/>
      <c r="G221" s="69"/>
      <c r="H221" s="69"/>
      <c r="I221" s="69"/>
      <c r="J221" s="69"/>
      <c r="K221" s="69"/>
      <c r="L221" s="69"/>
    </row>
    <row r="222" spans="1:12" x14ac:dyDescent="0.2">
      <c r="A222" s="56" t="s">
        <v>348</v>
      </c>
      <c r="B222" s="56" t="s">
        <v>349</v>
      </c>
      <c r="C222" s="73"/>
      <c r="D222" s="56" t="s">
        <v>348</v>
      </c>
      <c r="E222" s="56" t="s">
        <v>349</v>
      </c>
      <c r="F222" s="80"/>
      <c r="G222" s="69"/>
      <c r="H222" s="69"/>
      <c r="I222" s="69"/>
      <c r="J222" s="69"/>
      <c r="K222" s="69"/>
      <c r="L222" s="69"/>
    </row>
    <row r="223" spans="1:12" x14ac:dyDescent="0.2">
      <c r="A223" s="81">
        <f>VLOOKUP(B221,squadre,3,FALSE)</f>
        <v>1</v>
      </c>
      <c r="B223" s="70">
        <f>VLOOKUP(B221,squadre,4,FALSE)</f>
        <v>0</v>
      </c>
      <c r="C223" s="69"/>
      <c r="D223" s="81">
        <f>VLOOKUP(E221,squadre,3,FALSE)</f>
        <v>7</v>
      </c>
      <c r="E223" s="70" t="str">
        <f>VLOOKUP(E221,squadre,4,FALSE)</f>
        <v>Borelli igor</v>
      </c>
      <c r="F223" s="58"/>
      <c r="G223" s="69"/>
      <c r="H223" s="69"/>
      <c r="I223" s="69"/>
      <c r="J223" s="69"/>
      <c r="K223" s="69"/>
      <c r="L223" s="69"/>
    </row>
    <row r="224" spans="1:12" x14ac:dyDescent="0.2">
      <c r="A224" s="81">
        <f>VLOOKUP(B221,squadre,5,FALSE)</f>
        <v>9</v>
      </c>
      <c r="B224" s="70">
        <f>VLOOKUP(B221,squadre,6,FALSE)</f>
        <v>0</v>
      </c>
      <c r="C224" s="69"/>
      <c r="D224" s="81">
        <f>VLOOKUP(E221,squadre,5,FALSE)</f>
        <v>4</v>
      </c>
      <c r="E224" s="70" t="str">
        <f>VLOOKUP(E221,squadre,6,FALSE)</f>
        <v>Palladino massimo</v>
      </c>
      <c r="F224" s="58"/>
      <c r="G224" s="69"/>
      <c r="H224" s="69"/>
      <c r="I224" s="69"/>
      <c r="J224" s="69"/>
      <c r="K224" s="69"/>
      <c r="L224" s="69"/>
    </row>
    <row r="225" spans="1:12" x14ac:dyDescent="0.2">
      <c r="A225" s="81">
        <f>VLOOKUP(B221,squadre,7,FALSE)</f>
        <v>7</v>
      </c>
      <c r="B225" s="70">
        <f>VLOOKUP(B221,squadre,8,FALSE)</f>
        <v>0</v>
      </c>
      <c r="C225" s="69"/>
      <c r="D225" s="81">
        <f>VLOOKUP(E221,squadre,7,FALSE)</f>
        <v>6</v>
      </c>
      <c r="E225" s="70" t="str">
        <f>VLOOKUP(E221,squadre,8,FALSE)</f>
        <v>Del ben stefano</v>
      </c>
      <c r="F225" s="58"/>
      <c r="G225" s="69"/>
      <c r="H225" s="69"/>
      <c r="I225" s="69"/>
      <c r="J225" s="69"/>
      <c r="K225" s="69"/>
      <c r="L225" s="69"/>
    </row>
    <row r="226" spans="1:12" x14ac:dyDescent="0.2">
      <c r="A226" s="81">
        <f>VLOOKUP(B221,squadre,9,FALSE)</f>
        <v>2</v>
      </c>
      <c r="B226" s="70">
        <f>VLOOKUP(B221,squadre,10,FALSE)</f>
        <v>0</v>
      </c>
      <c r="C226" s="69"/>
      <c r="D226" s="81">
        <f>VLOOKUP(E221,squadre,9,FALSE)</f>
        <v>8</v>
      </c>
      <c r="E226" s="70" t="str">
        <f>VLOOKUP(E221,squadre,10,FALSE)</f>
        <v>Mongelli Gianluca</v>
      </c>
      <c r="F226" s="58"/>
      <c r="G226" s="69"/>
      <c r="H226" s="69"/>
      <c r="I226" s="69"/>
      <c r="J226" s="69"/>
      <c r="K226" s="69"/>
      <c r="L226" s="69"/>
    </row>
    <row r="227" spans="1:12" x14ac:dyDescent="0.2">
      <c r="A227" s="81">
        <f>VLOOKUP(B221,squadre,11,FALSE)</f>
        <v>6</v>
      </c>
      <c r="B227" s="70">
        <f>VLOOKUP(B221,squadre,12,FALSE)</f>
        <v>0</v>
      </c>
      <c r="C227" s="69"/>
      <c r="D227" s="81">
        <f>VLOOKUP(E221,squadre,11,FALSE)</f>
        <v>9</v>
      </c>
      <c r="E227" s="70" t="str">
        <f>VLOOKUP(E221,squadre,12,FALSE)</f>
        <v>Esopi tobia</v>
      </c>
      <c r="F227" s="58"/>
      <c r="G227" s="69"/>
      <c r="H227" s="69"/>
      <c r="I227" s="69"/>
      <c r="J227" s="69"/>
      <c r="K227" s="69"/>
      <c r="L227" s="69"/>
    </row>
    <row r="228" spans="1:12" x14ac:dyDescent="0.2">
      <c r="A228" s="81">
        <f>VLOOKUP(B221,squadre,13,FALSE)</f>
        <v>5</v>
      </c>
      <c r="B228" s="70">
        <f>VLOOKUP(B221,squadre,14,FALSE)</f>
        <v>0</v>
      </c>
      <c r="C228" s="69"/>
      <c r="D228" s="81">
        <f>VLOOKUP(E221,squadre,13,FALSE)</f>
        <v>2</v>
      </c>
      <c r="E228" s="70" t="str">
        <f>VLOOKUP(E221,squadre,14,FALSE)</f>
        <v>Cocco luca</v>
      </c>
      <c r="F228" s="58"/>
      <c r="G228" s="69"/>
      <c r="H228" s="69"/>
      <c r="I228" s="69"/>
      <c r="J228" s="69"/>
      <c r="K228" s="69"/>
      <c r="L228" s="69"/>
    </row>
    <row r="229" spans="1:12" x14ac:dyDescent="0.2">
      <c r="A229" s="81">
        <f>VLOOKUP(B221,squadre,15,FALSE)</f>
        <v>8</v>
      </c>
      <c r="B229" s="70">
        <f>VLOOKUP(B221,squadre,16,FALSE)</f>
        <v>0</v>
      </c>
      <c r="C229" s="69"/>
      <c r="D229" s="81">
        <f>VLOOKUP(E221,squadre,15,FALSE)</f>
        <v>0</v>
      </c>
      <c r="E229" s="70">
        <f>VLOOKUP(E221,squadre,16,FALSE)</f>
        <v>0</v>
      </c>
      <c r="F229" s="58"/>
      <c r="G229" s="69"/>
      <c r="H229" s="69"/>
      <c r="I229" s="69"/>
      <c r="J229" s="69"/>
      <c r="K229" s="69"/>
      <c r="L229" s="69"/>
    </row>
    <row r="230" spans="1:12" x14ac:dyDescent="0.2">
      <c r="A230" s="81">
        <f>VLOOKUP(B221,squadre,17,FALSE)</f>
        <v>0</v>
      </c>
      <c r="B230" s="70">
        <f>VLOOKUP(B221,squadre,18,FALSE)</f>
        <v>0</v>
      </c>
      <c r="C230" s="69"/>
      <c r="D230" s="81">
        <f>VLOOKUP(E221,squadre,17,FALSE)</f>
        <v>0</v>
      </c>
      <c r="E230" s="70">
        <f>VLOOKUP(E221,squadre,18,FALSE)</f>
        <v>0</v>
      </c>
      <c r="F230" s="58"/>
      <c r="G230" s="69"/>
      <c r="H230" s="69"/>
      <c r="I230" s="69"/>
      <c r="J230" s="69"/>
      <c r="K230" s="69"/>
      <c r="L230" s="69"/>
    </row>
    <row r="231" spans="1:12" x14ac:dyDescent="0.2">
      <c r="A231" s="81">
        <f>VLOOKUP(B221,squadre,19,FALSE)</f>
        <v>0</v>
      </c>
      <c r="B231" s="70">
        <f>VLOOKUP(B221,squadre,20,FALSE)</f>
        <v>0</v>
      </c>
      <c r="C231" s="69"/>
      <c r="D231" s="81">
        <f>VLOOKUP(E221,squadre,19,FALSE)</f>
        <v>0</v>
      </c>
      <c r="E231" s="70">
        <f>VLOOKUP(E221,squadre,20,FALSE)</f>
        <v>0</v>
      </c>
      <c r="F231" s="58"/>
      <c r="G231" s="69"/>
      <c r="H231" s="69"/>
      <c r="I231" s="69"/>
      <c r="J231" s="69"/>
      <c r="K231" s="69"/>
      <c r="L231" s="69"/>
    </row>
    <row r="232" spans="1:12" x14ac:dyDescent="0.2">
      <c r="A232" s="81">
        <f>VLOOKUP(B221,squadre,21,FALSE)</f>
        <v>0</v>
      </c>
      <c r="B232" s="70">
        <f>VLOOKUP(B221,squadre,22,FALSE)</f>
        <v>0</v>
      </c>
      <c r="C232" s="69"/>
      <c r="D232" s="81">
        <f>VLOOKUP(E221,squadre,21,FALSE)</f>
        <v>0</v>
      </c>
      <c r="E232" s="70">
        <f>VLOOKUP(E221,squadre,22,FALSE)</f>
        <v>0</v>
      </c>
      <c r="F232" s="58"/>
      <c r="G232" s="69"/>
      <c r="H232" s="69"/>
      <c r="I232" s="69"/>
      <c r="J232" s="69"/>
      <c r="K232" s="69"/>
      <c r="L232" s="69"/>
    </row>
    <row r="233" spans="1:12" x14ac:dyDescent="0.2">
      <c r="A233" s="83"/>
      <c r="B233" s="74"/>
      <c r="C233" s="69"/>
      <c r="D233" s="83"/>
      <c r="E233" s="74"/>
      <c r="F233" s="58"/>
      <c r="G233" s="69"/>
      <c r="H233" s="69"/>
      <c r="I233" s="69"/>
      <c r="J233" s="69"/>
      <c r="K233" s="69"/>
      <c r="L233" s="69"/>
    </row>
    <row r="234" spans="1:12" x14ac:dyDescent="0.2">
      <c r="A234" s="55"/>
      <c r="B234" s="55"/>
      <c r="C234" s="55"/>
      <c r="D234" s="55"/>
      <c r="E234" s="55"/>
      <c r="F234" s="71"/>
      <c r="G234" s="69"/>
      <c r="H234" s="69"/>
      <c r="I234" s="69"/>
      <c r="J234" s="69"/>
      <c r="K234" s="69"/>
      <c r="L234" s="69"/>
    </row>
    <row r="235" spans="1:12" x14ac:dyDescent="0.2">
      <c r="A235" s="77" t="s">
        <v>352</v>
      </c>
      <c r="B235" s="78" t="str">
        <f>B221</f>
        <v>EUR B</v>
      </c>
      <c r="C235" s="84"/>
      <c r="D235" s="84"/>
      <c r="E235" s="78" t="str">
        <f>E221</f>
        <v>C.C.Carso</v>
      </c>
      <c r="F235" s="71"/>
      <c r="G235" s="69"/>
      <c r="H235" s="69"/>
      <c r="I235" s="69"/>
      <c r="J235" s="69"/>
      <c r="K235" s="69"/>
      <c r="L235" s="69"/>
    </row>
    <row r="236" spans="1:12" x14ac:dyDescent="0.2">
      <c r="A236" s="56" t="s">
        <v>353</v>
      </c>
      <c r="B236" s="68"/>
      <c r="C236" s="14"/>
      <c r="D236" s="71"/>
      <c r="E236" s="68"/>
      <c r="F236" s="58"/>
      <c r="G236" s="69"/>
      <c r="H236" s="69"/>
      <c r="I236" s="69"/>
      <c r="J236" s="69"/>
      <c r="K236" s="69"/>
      <c r="L236" s="69"/>
    </row>
    <row r="237" spans="1:12" x14ac:dyDescent="0.2">
      <c r="A237" s="56" t="s">
        <v>354</v>
      </c>
      <c r="B237" s="69"/>
      <c r="C237" s="14"/>
      <c r="D237" s="71"/>
      <c r="E237" s="69"/>
      <c r="F237" s="58"/>
      <c r="G237" s="69"/>
      <c r="H237" s="69"/>
      <c r="I237" s="69"/>
      <c r="J237" s="69"/>
      <c r="K237" s="69"/>
      <c r="L237" s="69"/>
    </row>
    <row r="238" spans="1:12" x14ac:dyDescent="0.2">
      <c r="A238" s="56" t="s">
        <v>355</v>
      </c>
      <c r="B238" s="69"/>
      <c r="C238" s="14"/>
      <c r="D238" s="71"/>
      <c r="E238" s="69"/>
      <c r="F238" s="58"/>
      <c r="G238" s="69"/>
      <c r="H238" s="69"/>
      <c r="I238" s="69"/>
      <c r="J238" s="69"/>
      <c r="K238" s="69"/>
      <c r="L238" s="69"/>
    </row>
    <row r="239" spans="1:12" x14ac:dyDescent="0.2">
      <c r="A239" s="56" t="s">
        <v>356</v>
      </c>
      <c r="B239" s="68"/>
      <c r="C239" s="14"/>
      <c r="D239" s="71"/>
      <c r="E239" s="69"/>
      <c r="F239" s="58"/>
      <c r="G239" s="69"/>
      <c r="H239" s="69"/>
      <c r="I239" s="69"/>
      <c r="J239" s="69"/>
      <c r="K239" s="69"/>
      <c r="L239" s="69"/>
    </row>
    <row r="240" spans="1:12" ht="15.75" x14ac:dyDescent="0.25">
      <c r="A240" s="85" t="s">
        <v>357</v>
      </c>
      <c r="B240" s="86">
        <v>1</v>
      </c>
      <c r="C240" s="87"/>
      <c r="D240" s="88"/>
      <c r="E240" s="86">
        <v>3</v>
      </c>
      <c r="F240" s="58"/>
      <c r="G240" s="69"/>
      <c r="H240" s="69"/>
      <c r="I240" s="69"/>
      <c r="J240" s="69"/>
      <c r="K240" s="69"/>
      <c r="L240" s="69"/>
    </row>
    <row r="241" spans="1:12" x14ac:dyDescent="0.2">
      <c r="A241" s="89"/>
      <c r="B241" s="132"/>
      <c r="E241" s="55"/>
      <c r="F241" s="71"/>
      <c r="G241" s="69"/>
      <c r="H241" s="69"/>
      <c r="I241" s="69"/>
      <c r="J241" s="69"/>
      <c r="K241" s="69"/>
      <c r="L241" s="69"/>
    </row>
    <row r="242" spans="1:12" x14ac:dyDescent="0.2">
      <c r="A242" s="56" t="s">
        <v>358</v>
      </c>
      <c r="B242" s="69"/>
      <c r="C242" s="14"/>
      <c r="F242" s="71"/>
      <c r="G242" s="69"/>
      <c r="H242" s="69"/>
      <c r="I242" s="69"/>
      <c r="J242" s="69"/>
      <c r="K242" s="69"/>
      <c r="L242" s="69"/>
    </row>
    <row r="243" spans="1:12" x14ac:dyDescent="0.2">
      <c r="A243" s="55"/>
      <c r="B243" s="55"/>
      <c r="G243" s="55"/>
      <c r="H243" s="55"/>
      <c r="I243" s="55"/>
      <c r="J243" s="55"/>
      <c r="K243" s="55"/>
      <c r="L243" s="55"/>
    </row>
    <row r="244" spans="1:12" x14ac:dyDescent="0.2">
      <c r="A244" s="28" t="s">
        <v>341</v>
      </c>
      <c r="B244" s="125" t="s">
        <v>397</v>
      </c>
      <c r="D244" s="28" t="s">
        <v>342</v>
      </c>
      <c r="E244" s="125" t="s">
        <v>222</v>
      </c>
      <c r="G244" s="28" t="s">
        <v>359</v>
      </c>
      <c r="H244" s="3"/>
      <c r="K244" s="28" t="s">
        <v>360</v>
      </c>
      <c r="L244" s="3"/>
    </row>
    <row r="245" spans="1:12" x14ac:dyDescent="0.2">
      <c r="B245" s="55"/>
      <c r="E245" s="55"/>
      <c r="H245" s="55"/>
      <c r="L245" s="55"/>
    </row>
    <row r="246" spans="1:12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45" x14ac:dyDescent="0.6">
      <c r="A247" s="170" t="s">
        <v>331</v>
      </c>
      <c r="B247" s="160"/>
      <c r="C247" s="160"/>
      <c r="D247" s="160"/>
      <c r="E247" s="160"/>
      <c r="F247" s="52" t="s">
        <v>332</v>
      </c>
      <c r="G247" s="53"/>
      <c r="H247" s="53"/>
      <c r="I247" s="53"/>
      <c r="J247" s="53"/>
      <c r="K247" s="169" t="s">
        <v>333</v>
      </c>
      <c r="L247" s="160"/>
    </row>
    <row r="248" spans="1:12" x14ac:dyDescent="0.2">
      <c r="A248" s="8"/>
      <c r="B248" s="8"/>
      <c r="C248" s="55"/>
      <c r="D248" s="8"/>
      <c r="E248" s="8"/>
      <c r="F248" s="55"/>
      <c r="G248" s="8"/>
      <c r="H248" s="8"/>
      <c r="I248" s="8"/>
      <c r="J248" s="8"/>
      <c r="K248" s="8"/>
      <c r="L248" s="8"/>
    </row>
    <row r="249" spans="1:12" x14ac:dyDescent="0.2">
      <c r="A249" s="56" t="s">
        <v>19</v>
      </c>
      <c r="B249" s="90">
        <f>B208+4</f>
        <v>84</v>
      </c>
      <c r="C249" s="58"/>
      <c r="D249" s="167" t="s">
        <v>334</v>
      </c>
      <c r="E249" s="168"/>
      <c r="F249" s="60">
        <f>B249</f>
        <v>84</v>
      </c>
      <c r="G249" s="61" t="s">
        <v>335</v>
      </c>
      <c r="H249" s="62" t="str">
        <f>B262</f>
        <v>Ancona U14</v>
      </c>
      <c r="I249" s="167" t="s">
        <v>336</v>
      </c>
      <c r="J249" s="168"/>
      <c r="K249" s="62" t="str">
        <f>E262</f>
        <v>Bologna U14</v>
      </c>
      <c r="L249" s="61" t="s">
        <v>65</v>
      </c>
    </row>
    <row r="250" spans="1:12" x14ac:dyDescent="0.2">
      <c r="A250" s="56" t="s">
        <v>337</v>
      </c>
      <c r="B250" s="91">
        <f>VLOOKUP(FLOOR(B249/4,1)*4-3,calendario,2,FALSE)</f>
        <v>0.49999999999999989</v>
      </c>
      <c r="C250" s="58"/>
      <c r="D250" s="162"/>
      <c r="E250" s="163"/>
      <c r="F250" s="58"/>
      <c r="G250" s="68"/>
      <c r="H250" s="69"/>
      <c r="I250" s="68"/>
      <c r="J250" s="68"/>
      <c r="K250" s="68"/>
      <c r="L250" s="69"/>
    </row>
    <row r="251" spans="1:12" x14ac:dyDescent="0.2">
      <c r="A251" s="56" t="s">
        <v>338</v>
      </c>
      <c r="B251" s="70">
        <f>VLOOKUP(B249,calendario,3,FALSE)</f>
        <v>4</v>
      </c>
      <c r="C251" s="58"/>
      <c r="D251" s="150"/>
      <c r="E251" s="164"/>
      <c r="F251" s="58"/>
      <c r="G251" s="68"/>
      <c r="H251" s="69"/>
      <c r="I251" s="68"/>
      <c r="J251" s="68"/>
      <c r="K251" s="68"/>
      <c r="L251" s="69"/>
    </row>
    <row r="252" spans="1:12" x14ac:dyDescent="0.2">
      <c r="A252" s="56" t="s">
        <v>36</v>
      </c>
      <c r="B252" s="70" t="e">
        <f>VLOOKUP(B262,squadre,2,FALSE)</f>
        <v>#N/A</v>
      </c>
      <c r="C252" s="58"/>
      <c r="D252" s="150"/>
      <c r="E252" s="164"/>
      <c r="F252" s="58"/>
      <c r="G252" s="68"/>
      <c r="H252" s="69"/>
      <c r="I252" s="68"/>
      <c r="J252" s="68"/>
      <c r="K252" s="68"/>
      <c r="L252" s="69"/>
    </row>
    <row r="253" spans="1:12" x14ac:dyDescent="0.2">
      <c r="A253" s="56" t="s">
        <v>340</v>
      </c>
      <c r="B253" s="72">
        <v>42834</v>
      </c>
      <c r="C253" s="58"/>
      <c r="D253" s="150"/>
      <c r="E253" s="164"/>
      <c r="F253" s="58"/>
      <c r="G253" s="68"/>
      <c r="H253" s="69"/>
      <c r="I253" s="68"/>
      <c r="J253" s="68"/>
      <c r="K253" s="68"/>
      <c r="L253" s="69"/>
    </row>
    <row r="254" spans="1:12" x14ac:dyDescent="0.2">
      <c r="A254" s="73"/>
      <c r="B254" s="74"/>
      <c r="C254" s="58"/>
      <c r="D254" s="150"/>
      <c r="E254" s="164"/>
      <c r="F254" s="58"/>
      <c r="G254" s="68"/>
      <c r="H254" s="69"/>
      <c r="I254" s="68"/>
      <c r="J254" s="68"/>
      <c r="K254" s="68"/>
      <c r="L254" s="69"/>
    </row>
    <row r="255" spans="1:12" x14ac:dyDescent="0.2">
      <c r="A255" s="56" t="s">
        <v>341</v>
      </c>
      <c r="B255" s="70" t="str">
        <f>VLOOKUP(B249,calendario,9,FALSE)</f>
        <v>Can. Mutina U14</v>
      </c>
      <c r="C255" s="58"/>
      <c r="D255" s="150"/>
      <c r="E255" s="164"/>
      <c r="F255" s="58"/>
      <c r="G255" s="68"/>
      <c r="H255" s="69"/>
      <c r="I255" s="68"/>
      <c r="J255" s="68"/>
      <c r="K255" s="68"/>
      <c r="L255" s="69"/>
    </row>
    <row r="256" spans="1:12" x14ac:dyDescent="0.2">
      <c r="A256" s="56" t="s">
        <v>342</v>
      </c>
      <c r="B256" s="74"/>
      <c r="C256" s="58"/>
      <c r="D256" s="150"/>
      <c r="E256" s="164"/>
      <c r="F256" s="58"/>
      <c r="G256" s="69"/>
      <c r="H256" s="69"/>
      <c r="I256" s="69"/>
      <c r="J256" s="69"/>
      <c r="K256" s="69"/>
      <c r="L256" s="69"/>
    </row>
    <row r="257" spans="1:12" x14ac:dyDescent="0.2">
      <c r="A257" s="73"/>
      <c r="B257" s="74"/>
      <c r="C257" s="58"/>
      <c r="D257" s="150"/>
      <c r="E257" s="164"/>
      <c r="F257" s="58"/>
      <c r="G257" s="69"/>
      <c r="H257" s="69"/>
      <c r="I257" s="69"/>
      <c r="J257" s="69"/>
      <c r="K257" s="69"/>
      <c r="L257" s="69"/>
    </row>
    <row r="258" spans="1:12" x14ac:dyDescent="0.2">
      <c r="A258" s="56" t="s">
        <v>343</v>
      </c>
      <c r="B258" s="74"/>
      <c r="C258" s="58"/>
      <c r="D258" s="150"/>
      <c r="E258" s="164"/>
      <c r="F258" s="58"/>
      <c r="G258" s="69"/>
      <c r="H258" s="69"/>
      <c r="I258" s="69"/>
      <c r="J258" s="69"/>
      <c r="K258" s="69"/>
      <c r="L258" s="69"/>
    </row>
    <row r="259" spans="1:12" x14ac:dyDescent="0.2">
      <c r="A259" s="56" t="s">
        <v>344</v>
      </c>
      <c r="B259" s="74"/>
      <c r="C259" s="58"/>
      <c r="D259" s="150"/>
      <c r="E259" s="164"/>
      <c r="F259" s="58"/>
      <c r="G259" s="69"/>
      <c r="H259" s="69"/>
      <c r="I259" s="69"/>
      <c r="J259" s="69"/>
      <c r="K259" s="69"/>
      <c r="L259" s="69"/>
    </row>
    <row r="260" spans="1:12" x14ac:dyDescent="0.2">
      <c r="A260" s="56" t="s">
        <v>345</v>
      </c>
      <c r="B260" s="74"/>
      <c r="C260" s="58"/>
      <c r="D260" s="165"/>
      <c r="E260" s="166"/>
      <c r="F260" s="58"/>
      <c r="G260" s="69"/>
      <c r="H260" s="69"/>
      <c r="I260" s="69"/>
      <c r="J260" s="69"/>
      <c r="K260" s="69"/>
      <c r="L260" s="69"/>
    </row>
    <row r="261" spans="1:12" x14ac:dyDescent="0.2">
      <c r="A261" s="55"/>
      <c r="B261" s="55"/>
      <c r="D261" s="55"/>
      <c r="E261" s="55"/>
      <c r="F261" s="71"/>
      <c r="G261" s="69"/>
      <c r="H261" s="69"/>
      <c r="I261" s="69"/>
      <c r="J261" s="69"/>
      <c r="K261" s="69"/>
      <c r="L261" s="69"/>
    </row>
    <row r="262" spans="1:12" x14ac:dyDescent="0.2">
      <c r="A262" s="77" t="s">
        <v>346</v>
      </c>
      <c r="B262" s="78" t="str">
        <f>VLOOKUP(B249,calendario,5,FALSE)</f>
        <v>Ancona U14</v>
      </c>
      <c r="C262" s="79"/>
      <c r="D262" s="77" t="s">
        <v>347</v>
      </c>
      <c r="E262" s="78" t="str">
        <f>VLOOKUP(B249,calendario,6,FALSE)</f>
        <v>Bologna U14</v>
      </c>
      <c r="F262" s="6"/>
      <c r="G262" s="69"/>
      <c r="H262" s="69"/>
      <c r="I262" s="69"/>
      <c r="J262" s="69"/>
      <c r="K262" s="69"/>
      <c r="L262" s="69"/>
    </row>
    <row r="263" spans="1:12" x14ac:dyDescent="0.2">
      <c r="A263" s="56" t="s">
        <v>348</v>
      </c>
      <c r="B263" s="56" t="s">
        <v>349</v>
      </c>
      <c r="C263" s="73"/>
      <c r="D263" s="56" t="s">
        <v>348</v>
      </c>
      <c r="E263" s="56" t="s">
        <v>349</v>
      </c>
      <c r="F263" s="80"/>
      <c r="G263" s="69"/>
      <c r="H263" s="69"/>
      <c r="I263" s="69"/>
      <c r="J263" s="69"/>
      <c r="K263" s="69"/>
      <c r="L263" s="69"/>
    </row>
    <row r="264" spans="1:12" x14ac:dyDescent="0.2">
      <c r="A264" s="81" t="e">
        <f>VLOOKUP(B262,squadre,3,FALSE)</f>
        <v>#N/A</v>
      </c>
      <c r="B264" s="70" t="e">
        <f>VLOOKUP(B262,squadre,4,FALSE)</f>
        <v>#N/A</v>
      </c>
      <c r="C264" s="69"/>
      <c r="D264" s="81" t="e">
        <f>VLOOKUP(E262,squadre,3,FALSE)</f>
        <v>#N/A</v>
      </c>
      <c r="E264" s="70" t="e">
        <f>VLOOKUP(E262,squadre,4,FALSE)</f>
        <v>#N/A</v>
      </c>
      <c r="F264" s="58"/>
      <c r="G264" s="69"/>
      <c r="H264" s="69"/>
      <c r="I264" s="69"/>
      <c r="J264" s="69"/>
      <c r="K264" s="69"/>
      <c r="L264" s="69"/>
    </row>
    <row r="265" spans="1:12" x14ac:dyDescent="0.2">
      <c r="A265" s="81" t="e">
        <f>VLOOKUP(B262,squadre,5,FALSE)</f>
        <v>#N/A</v>
      </c>
      <c r="B265" s="70" t="e">
        <f>VLOOKUP(B262,squadre,6,FALSE)</f>
        <v>#N/A</v>
      </c>
      <c r="C265" s="69"/>
      <c r="D265" s="81" t="e">
        <f>VLOOKUP(E262,squadre,5,FALSE)</f>
        <v>#N/A</v>
      </c>
      <c r="E265" s="70" t="e">
        <f>VLOOKUP(E262,squadre,6,FALSE)</f>
        <v>#N/A</v>
      </c>
      <c r="F265" s="58"/>
      <c r="G265" s="69"/>
      <c r="H265" s="69"/>
      <c r="I265" s="69"/>
      <c r="J265" s="69"/>
      <c r="K265" s="69"/>
      <c r="L265" s="69"/>
    </row>
    <row r="266" spans="1:12" x14ac:dyDescent="0.2">
      <c r="A266" s="81" t="e">
        <f>VLOOKUP(B262,squadre,7,FALSE)</f>
        <v>#N/A</v>
      </c>
      <c r="B266" s="70" t="e">
        <f>VLOOKUP(B262,squadre,8,FALSE)</f>
        <v>#N/A</v>
      </c>
      <c r="C266" s="69"/>
      <c r="D266" s="81" t="e">
        <f>VLOOKUP(E262,squadre,7,FALSE)</f>
        <v>#N/A</v>
      </c>
      <c r="E266" s="70" t="e">
        <f>VLOOKUP(E262,squadre,8,FALSE)</f>
        <v>#N/A</v>
      </c>
      <c r="F266" s="58"/>
      <c r="G266" s="69"/>
      <c r="H266" s="69"/>
      <c r="I266" s="69"/>
      <c r="J266" s="69"/>
      <c r="K266" s="69"/>
      <c r="L266" s="69"/>
    </row>
    <row r="267" spans="1:12" x14ac:dyDescent="0.2">
      <c r="A267" s="81" t="e">
        <f>VLOOKUP(B262,squadre,9,FALSE)</f>
        <v>#N/A</v>
      </c>
      <c r="B267" s="70" t="e">
        <f>VLOOKUP(B262,squadre,10,FALSE)</f>
        <v>#N/A</v>
      </c>
      <c r="C267" s="69"/>
      <c r="D267" s="81" t="e">
        <f>VLOOKUP(E262,squadre,9,FALSE)</f>
        <v>#N/A</v>
      </c>
      <c r="E267" s="70" t="e">
        <f>VLOOKUP(E262,squadre,10,FALSE)</f>
        <v>#N/A</v>
      </c>
      <c r="F267" s="58"/>
      <c r="G267" s="69"/>
      <c r="H267" s="69"/>
      <c r="I267" s="69"/>
      <c r="J267" s="69"/>
      <c r="K267" s="69"/>
      <c r="L267" s="69"/>
    </row>
    <row r="268" spans="1:12" x14ac:dyDescent="0.2">
      <c r="A268" s="81" t="e">
        <f>VLOOKUP(B262,squadre,11,FALSE)</f>
        <v>#N/A</v>
      </c>
      <c r="B268" s="70" t="e">
        <f>VLOOKUP(B262,squadre,12,FALSE)</f>
        <v>#N/A</v>
      </c>
      <c r="C268" s="69"/>
      <c r="D268" s="81" t="e">
        <f>VLOOKUP(E262,squadre,11,FALSE)</f>
        <v>#N/A</v>
      </c>
      <c r="E268" s="70" t="e">
        <f>VLOOKUP(E262,squadre,12,FALSE)</f>
        <v>#N/A</v>
      </c>
      <c r="F268" s="58"/>
      <c r="G268" s="69"/>
      <c r="H268" s="69"/>
      <c r="I268" s="69"/>
      <c r="J268" s="69"/>
      <c r="K268" s="69"/>
      <c r="L268" s="69"/>
    </row>
    <row r="269" spans="1:12" x14ac:dyDescent="0.2">
      <c r="A269" s="81" t="e">
        <f>VLOOKUP(B262,squadre,13,FALSE)</f>
        <v>#N/A</v>
      </c>
      <c r="B269" s="70" t="e">
        <f>VLOOKUP(B262,squadre,14,FALSE)</f>
        <v>#N/A</v>
      </c>
      <c r="C269" s="69"/>
      <c r="D269" s="81" t="e">
        <f>VLOOKUP(E262,squadre,13,FALSE)</f>
        <v>#N/A</v>
      </c>
      <c r="E269" s="70" t="e">
        <f>VLOOKUP(E262,squadre,14,FALSE)</f>
        <v>#N/A</v>
      </c>
      <c r="F269" s="58"/>
      <c r="G269" s="69"/>
      <c r="H269" s="69"/>
      <c r="I269" s="69"/>
      <c r="J269" s="69"/>
      <c r="K269" s="69"/>
      <c r="L269" s="69"/>
    </row>
    <row r="270" spans="1:12" x14ac:dyDescent="0.2">
      <c r="A270" s="81" t="e">
        <f>VLOOKUP(B262,squadre,15,FALSE)</f>
        <v>#N/A</v>
      </c>
      <c r="B270" s="70" t="e">
        <f>VLOOKUP(B262,squadre,16,FALSE)</f>
        <v>#N/A</v>
      </c>
      <c r="C270" s="69"/>
      <c r="D270" s="81" t="e">
        <f>VLOOKUP(E262,squadre,15,FALSE)</f>
        <v>#N/A</v>
      </c>
      <c r="E270" s="70" t="e">
        <f>VLOOKUP(E262,squadre,16,FALSE)</f>
        <v>#N/A</v>
      </c>
      <c r="F270" s="58"/>
      <c r="G270" s="69"/>
      <c r="H270" s="69"/>
      <c r="I270" s="69"/>
      <c r="J270" s="69"/>
      <c r="K270" s="69"/>
      <c r="L270" s="69"/>
    </row>
    <row r="271" spans="1:12" x14ac:dyDescent="0.2">
      <c r="A271" s="81" t="e">
        <f>VLOOKUP(B262,squadre,17,FALSE)</f>
        <v>#N/A</v>
      </c>
      <c r="B271" s="70" t="e">
        <f>VLOOKUP(B262,squadre,18,FALSE)</f>
        <v>#N/A</v>
      </c>
      <c r="C271" s="69"/>
      <c r="D271" s="81" t="e">
        <f>VLOOKUP(E262,squadre,17,FALSE)</f>
        <v>#N/A</v>
      </c>
      <c r="E271" s="70" t="e">
        <f>VLOOKUP(E262,squadre,18,FALSE)</f>
        <v>#N/A</v>
      </c>
      <c r="F271" s="58"/>
      <c r="G271" s="69"/>
      <c r="H271" s="69"/>
      <c r="I271" s="69"/>
      <c r="J271" s="69"/>
      <c r="K271" s="69"/>
      <c r="L271" s="69"/>
    </row>
    <row r="272" spans="1:12" x14ac:dyDescent="0.2">
      <c r="A272" s="81" t="e">
        <f>VLOOKUP(B262,squadre,19,FALSE)</f>
        <v>#N/A</v>
      </c>
      <c r="B272" s="70" t="e">
        <f>VLOOKUP(B262,squadre,20,FALSE)</f>
        <v>#N/A</v>
      </c>
      <c r="C272" s="69"/>
      <c r="D272" s="81" t="e">
        <f>VLOOKUP(E262,squadre,19,FALSE)</f>
        <v>#N/A</v>
      </c>
      <c r="E272" s="70" t="e">
        <f>VLOOKUP(E262,squadre,20,FALSE)</f>
        <v>#N/A</v>
      </c>
      <c r="F272" s="58"/>
      <c r="G272" s="69"/>
      <c r="H272" s="69"/>
      <c r="I272" s="69"/>
      <c r="J272" s="69"/>
      <c r="K272" s="69"/>
      <c r="L272" s="69"/>
    </row>
    <row r="273" spans="1:12" x14ac:dyDescent="0.2">
      <c r="A273" s="81" t="e">
        <f>VLOOKUP(B262,squadre,21,FALSE)</f>
        <v>#N/A</v>
      </c>
      <c r="B273" s="70" t="e">
        <f>VLOOKUP(B262,squadre,22,FALSE)</f>
        <v>#N/A</v>
      </c>
      <c r="C273" s="69"/>
      <c r="D273" s="81" t="e">
        <f>VLOOKUP(E262,squadre,21,FALSE)</f>
        <v>#N/A</v>
      </c>
      <c r="E273" s="70" t="e">
        <f>VLOOKUP(E262,squadre,22,FALSE)</f>
        <v>#N/A</v>
      </c>
      <c r="F273" s="58"/>
      <c r="G273" s="69"/>
      <c r="H273" s="69"/>
      <c r="I273" s="69"/>
      <c r="J273" s="69"/>
      <c r="K273" s="69"/>
      <c r="L273" s="69"/>
    </row>
    <row r="274" spans="1:12" x14ac:dyDescent="0.2">
      <c r="A274" s="83"/>
      <c r="B274" s="74"/>
      <c r="C274" s="69"/>
      <c r="D274" s="83"/>
      <c r="E274" s="74"/>
      <c r="F274" s="58"/>
      <c r="G274" s="69"/>
      <c r="H274" s="69"/>
      <c r="I274" s="69"/>
      <c r="J274" s="69"/>
      <c r="K274" s="69"/>
      <c r="L274" s="69"/>
    </row>
    <row r="275" spans="1:12" x14ac:dyDescent="0.2">
      <c r="A275" s="55"/>
      <c r="B275" s="55"/>
      <c r="C275" s="55"/>
      <c r="D275" s="55"/>
      <c r="E275" s="55"/>
      <c r="F275" s="71"/>
      <c r="G275" s="69"/>
      <c r="H275" s="69"/>
      <c r="I275" s="69"/>
      <c r="J275" s="69"/>
      <c r="K275" s="69"/>
      <c r="L275" s="69"/>
    </row>
    <row r="276" spans="1:12" x14ac:dyDescent="0.2">
      <c r="A276" s="77" t="s">
        <v>352</v>
      </c>
      <c r="B276" s="78" t="str">
        <f>B262</f>
        <v>Ancona U14</v>
      </c>
      <c r="C276" s="84"/>
      <c r="D276" s="84"/>
      <c r="E276" s="78" t="str">
        <f>E262</f>
        <v>Bologna U14</v>
      </c>
      <c r="F276" s="71"/>
      <c r="G276" s="69"/>
      <c r="H276" s="69"/>
      <c r="I276" s="69"/>
      <c r="J276" s="69"/>
      <c r="K276" s="69"/>
      <c r="L276" s="69"/>
    </row>
    <row r="277" spans="1:12" x14ac:dyDescent="0.2">
      <c r="A277" s="56" t="s">
        <v>353</v>
      </c>
      <c r="B277" s="68"/>
      <c r="C277" s="14"/>
      <c r="D277" s="71"/>
      <c r="E277" s="68"/>
      <c r="F277" s="58"/>
      <c r="G277" s="69"/>
      <c r="H277" s="69"/>
      <c r="I277" s="69"/>
      <c r="J277" s="69"/>
      <c r="K277" s="69"/>
      <c r="L277" s="69"/>
    </row>
    <row r="278" spans="1:12" x14ac:dyDescent="0.2">
      <c r="A278" s="56" t="s">
        <v>354</v>
      </c>
      <c r="B278" s="69"/>
      <c r="C278" s="14"/>
      <c r="D278" s="71"/>
      <c r="E278" s="69"/>
      <c r="F278" s="58"/>
      <c r="G278" s="69"/>
      <c r="H278" s="69"/>
      <c r="I278" s="69"/>
      <c r="J278" s="69"/>
      <c r="K278" s="69"/>
      <c r="L278" s="69"/>
    </row>
    <row r="279" spans="1:12" x14ac:dyDescent="0.2">
      <c r="A279" s="56" t="s">
        <v>355</v>
      </c>
      <c r="B279" s="69"/>
      <c r="C279" s="14"/>
      <c r="D279" s="71"/>
      <c r="E279" s="69"/>
      <c r="F279" s="58"/>
      <c r="G279" s="69"/>
      <c r="H279" s="69"/>
      <c r="I279" s="69"/>
      <c r="J279" s="69"/>
      <c r="K279" s="69"/>
      <c r="L279" s="69"/>
    </row>
    <row r="280" spans="1:12" x14ac:dyDescent="0.2">
      <c r="A280" s="56" t="s">
        <v>356</v>
      </c>
      <c r="B280" s="68"/>
      <c r="C280" s="14"/>
      <c r="D280" s="71"/>
      <c r="E280" s="69"/>
      <c r="F280" s="58"/>
      <c r="G280" s="69"/>
      <c r="H280" s="69"/>
      <c r="I280" s="69"/>
      <c r="J280" s="69"/>
      <c r="K280" s="69"/>
      <c r="L280" s="69"/>
    </row>
    <row r="281" spans="1:12" ht="15.75" x14ac:dyDescent="0.25">
      <c r="A281" s="85" t="s">
        <v>357</v>
      </c>
      <c r="B281" s="86">
        <v>11</v>
      </c>
      <c r="C281" s="87"/>
      <c r="D281" s="88"/>
      <c r="E281" s="86">
        <v>2</v>
      </c>
      <c r="F281" s="58"/>
      <c r="G281" s="69"/>
      <c r="H281" s="69"/>
      <c r="I281" s="69"/>
      <c r="J281" s="69"/>
      <c r="K281" s="69"/>
      <c r="L281" s="69"/>
    </row>
    <row r="282" spans="1:12" x14ac:dyDescent="0.2">
      <c r="A282" s="89"/>
      <c r="B282" s="132"/>
      <c r="E282" s="55"/>
      <c r="F282" s="71"/>
      <c r="G282" s="69"/>
      <c r="H282" s="69"/>
      <c r="I282" s="69"/>
      <c r="J282" s="69"/>
      <c r="K282" s="69"/>
      <c r="L282" s="69"/>
    </row>
    <row r="283" spans="1:12" x14ac:dyDescent="0.2">
      <c r="A283" s="56" t="s">
        <v>358</v>
      </c>
      <c r="B283" s="69"/>
      <c r="C283" s="14"/>
      <c r="F283" s="71"/>
      <c r="G283" s="69"/>
      <c r="H283" s="69"/>
      <c r="I283" s="69"/>
      <c r="J283" s="69"/>
      <c r="K283" s="69"/>
      <c r="L283" s="69"/>
    </row>
    <row r="284" spans="1:12" x14ac:dyDescent="0.2">
      <c r="A284" s="55"/>
      <c r="B284" s="55"/>
      <c r="G284" s="55"/>
      <c r="H284" s="55"/>
      <c r="I284" s="55"/>
      <c r="J284" s="55"/>
      <c r="K284" s="55"/>
      <c r="L284" s="55"/>
    </row>
    <row r="285" spans="1:12" x14ac:dyDescent="0.2">
      <c r="A285" s="28" t="s">
        <v>341</v>
      </c>
      <c r="B285" s="125" t="s">
        <v>397</v>
      </c>
      <c r="D285" s="28" t="s">
        <v>342</v>
      </c>
      <c r="E285" s="125" t="s">
        <v>222</v>
      </c>
      <c r="G285" s="28" t="s">
        <v>359</v>
      </c>
      <c r="H285" s="3"/>
      <c r="K285" s="28" t="s">
        <v>360</v>
      </c>
      <c r="L285" s="3"/>
    </row>
    <row r="286" spans="1:12" x14ac:dyDescent="0.2">
      <c r="B286" s="55"/>
      <c r="E286" s="55"/>
      <c r="H286" s="55"/>
      <c r="L286" s="55"/>
    </row>
    <row r="287" spans="1:12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45" x14ac:dyDescent="0.6">
      <c r="A288" s="170" t="s">
        <v>331</v>
      </c>
      <c r="B288" s="160"/>
      <c r="C288" s="160"/>
      <c r="D288" s="160"/>
      <c r="E288" s="160"/>
      <c r="F288" s="52" t="s">
        <v>332</v>
      </c>
      <c r="G288" s="53"/>
      <c r="H288" s="53"/>
      <c r="I288" s="53"/>
      <c r="J288" s="53"/>
      <c r="K288" s="169" t="s">
        <v>333</v>
      </c>
      <c r="L288" s="160"/>
    </row>
    <row r="289" spans="1:12" x14ac:dyDescent="0.2">
      <c r="A289" s="8"/>
      <c r="B289" s="8"/>
      <c r="C289" s="55"/>
      <c r="D289" s="8"/>
      <c r="E289" s="8"/>
      <c r="F289" s="55"/>
      <c r="G289" s="8"/>
      <c r="H289" s="8"/>
      <c r="I289" s="8"/>
      <c r="J289" s="8"/>
      <c r="K289" s="8"/>
      <c r="L289" s="8"/>
    </row>
    <row r="290" spans="1:12" x14ac:dyDescent="0.2">
      <c r="A290" s="56" t="s">
        <v>19</v>
      </c>
      <c r="B290" s="90">
        <f>B249+4</f>
        <v>88</v>
      </c>
      <c r="C290" s="58"/>
      <c r="D290" s="167" t="s">
        <v>334</v>
      </c>
      <c r="E290" s="168"/>
      <c r="F290" s="60">
        <f>B290</f>
        <v>88</v>
      </c>
      <c r="G290" s="61" t="s">
        <v>335</v>
      </c>
      <c r="H290" s="62" t="str">
        <f>B303</f>
        <v>Swiss U21 B</v>
      </c>
      <c r="I290" s="167" t="s">
        <v>336</v>
      </c>
      <c r="J290" s="168"/>
      <c r="K290" s="62" t="str">
        <f>E303</f>
        <v>Poland Ladies</v>
      </c>
      <c r="L290" s="61" t="s">
        <v>65</v>
      </c>
    </row>
    <row r="291" spans="1:12" x14ac:dyDescent="0.2">
      <c r="A291" s="56" t="s">
        <v>337</v>
      </c>
      <c r="B291" s="91">
        <f>VLOOKUP(FLOOR(B290/4,1)*4-3,calendario,2,FALSE)</f>
        <v>0.52083333333333326</v>
      </c>
      <c r="C291" s="58"/>
      <c r="D291" s="162"/>
      <c r="E291" s="163"/>
      <c r="F291" s="58"/>
      <c r="G291" s="68"/>
      <c r="H291" s="69"/>
      <c r="I291" s="68"/>
      <c r="J291" s="68"/>
      <c r="K291" s="68"/>
      <c r="L291" s="69"/>
    </row>
    <row r="292" spans="1:12" x14ac:dyDescent="0.2">
      <c r="A292" s="56" t="s">
        <v>338</v>
      </c>
      <c r="B292" s="70">
        <f>VLOOKUP(B290,calendario,3,FALSE)</f>
        <v>4</v>
      </c>
      <c r="C292" s="58"/>
      <c r="D292" s="150"/>
      <c r="E292" s="164"/>
      <c r="F292" s="58"/>
      <c r="G292" s="68"/>
      <c r="H292" s="69"/>
      <c r="I292" s="68"/>
      <c r="J292" s="68"/>
      <c r="K292" s="68"/>
      <c r="L292" s="69"/>
    </row>
    <row r="293" spans="1:12" x14ac:dyDescent="0.2">
      <c r="A293" s="56" t="s">
        <v>36</v>
      </c>
      <c r="B293" s="70" t="str">
        <f>VLOOKUP(B303,squadre,2,FALSE)</f>
        <v>2nd Division</v>
      </c>
      <c r="C293" s="58"/>
      <c r="D293" s="150"/>
      <c r="E293" s="164"/>
      <c r="F293" s="58"/>
      <c r="G293" s="68"/>
      <c r="H293" s="69"/>
      <c r="I293" s="68"/>
      <c r="J293" s="68"/>
      <c r="K293" s="68"/>
      <c r="L293" s="69"/>
    </row>
    <row r="294" spans="1:12" x14ac:dyDescent="0.2">
      <c r="A294" s="56" t="s">
        <v>340</v>
      </c>
      <c r="B294" s="72">
        <v>42834</v>
      </c>
      <c r="C294" s="58"/>
      <c r="D294" s="150"/>
      <c r="E294" s="164"/>
      <c r="F294" s="58"/>
      <c r="G294" s="68"/>
      <c r="H294" s="69"/>
      <c r="I294" s="68"/>
      <c r="J294" s="68"/>
      <c r="K294" s="68"/>
      <c r="L294" s="69"/>
    </row>
    <row r="295" spans="1:12" x14ac:dyDescent="0.2">
      <c r="A295" s="73"/>
      <c r="B295" s="74"/>
      <c r="C295" s="58"/>
      <c r="D295" s="150"/>
      <c r="E295" s="164"/>
      <c r="F295" s="58"/>
      <c r="G295" s="68"/>
      <c r="H295" s="69"/>
      <c r="I295" s="68"/>
      <c r="J295" s="68"/>
      <c r="K295" s="68"/>
      <c r="L295" s="69"/>
    </row>
    <row r="296" spans="1:12" x14ac:dyDescent="0.2">
      <c r="A296" s="56" t="s">
        <v>341</v>
      </c>
      <c r="B296" s="70" t="str">
        <f>VLOOKUP(B290,calendario,9,FALSE)</f>
        <v>Ruggio-zanna</v>
      </c>
      <c r="C296" s="58"/>
      <c r="D296" s="150"/>
      <c r="E296" s="164"/>
      <c r="F296" s="58"/>
      <c r="G296" s="68"/>
      <c r="H296" s="69"/>
      <c r="I296" s="68"/>
      <c r="J296" s="68"/>
      <c r="K296" s="68"/>
      <c r="L296" s="69"/>
    </row>
    <row r="297" spans="1:12" x14ac:dyDescent="0.2">
      <c r="A297" s="56" t="s">
        <v>342</v>
      </c>
      <c r="B297" s="74"/>
      <c r="C297" s="58"/>
      <c r="D297" s="150"/>
      <c r="E297" s="164"/>
      <c r="F297" s="58"/>
      <c r="G297" s="69"/>
      <c r="H297" s="69"/>
      <c r="I297" s="69"/>
      <c r="J297" s="69"/>
      <c r="K297" s="69"/>
      <c r="L297" s="69"/>
    </row>
    <row r="298" spans="1:12" x14ac:dyDescent="0.2">
      <c r="A298" s="73"/>
      <c r="B298" s="74"/>
      <c r="C298" s="58"/>
      <c r="D298" s="150"/>
      <c r="E298" s="164"/>
      <c r="F298" s="58"/>
      <c r="G298" s="69"/>
      <c r="H298" s="69"/>
      <c r="I298" s="69"/>
      <c r="J298" s="69"/>
      <c r="K298" s="69"/>
      <c r="L298" s="69"/>
    </row>
    <row r="299" spans="1:12" x14ac:dyDescent="0.2">
      <c r="A299" s="56" t="s">
        <v>343</v>
      </c>
      <c r="B299" s="74"/>
      <c r="C299" s="58"/>
      <c r="D299" s="150"/>
      <c r="E299" s="164"/>
      <c r="F299" s="58"/>
      <c r="G299" s="69"/>
      <c r="H299" s="69"/>
      <c r="I299" s="69"/>
      <c r="J299" s="69"/>
      <c r="K299" s="69"/>
      <c r="L299" s="69"/>
    </row>
    <row r="300" spans="1:12" x14ac:dyDescent="0.2">
      <c r="A300" s="56" t="s">
        <v>344</v>
      </c>
      <c r="B300" s="74"/>
      <c r="C300" s="58"/>
      <c r="D300" s="150"/>
      <c r="E300" s="164"/>
      <c r="F300" s="58"/>
      <c r="G300" s="69"/>
      <c r="H300" s="69"/>
      <c r="I300" s="69"/>
      <c r="J300" s="69"/>
      <c r="K300" s="69"/>
      <c r="L300" s="69"/>
    </row>
    <row r="301" spans="1:12" x14ac:dyDescent="0.2">
      <c r="A301" s="56" t="s">
        <v>345</v>
      </c>
      <c r="B301" s="74"/>
      <c r="C301" s="58"/>
      <c r="D301" s="165"/>
      <c r="E301" s="166"/>
      <c r="F301" s="58"/>
      <c r="G301" s="69"/>
      <c r="H301" s="69"/>
      <c r="I301" s="69"/>
      <c r="J301" s="69"/>
      <c r="K301" s="69"/>
      <c r="L301" s="69"/>
    </row>
    <row r="302" spans="1:12" x14ac:dyDescent="0.2">
      <c r="A302" s="55"/>
      <c r="B302" s="55"/>
      <c r="D302" s="55"/>
      <c r="E302" s="55"/>
      <c r="F302" s="71"/>
      <c r="G302" s="69"/>
      <c r="H302" s="69"/>
      <c r="I302" s="69"/>
      <c r="J302" s="69"/>
      <c r="K302" s="69"/>
      <c r="L302" s="69"/>
    </row>
    <row r="303" spans="1:12" x14ac:dyDescent="0.2">
      <c r="A303" s="77" t="s">
        <v>346</v>
      </c>
      <c r="B303" s="78" t="str">
        <f>VLOOKUP(B290,calendario,5,FALSE)</f>
        <v>Swiss U21 B</v>
      </c>
      <c r="C303" s="79"/>
      <c r="D303" s="77" t="s">
        <v>347</v>
      </c>
      <c r="E303" s="78" t="str">
        <f>VLOOKUP(B290,calendario,6,FALSE)</f>
        <v>Poland Ladies</v>
      </c>
      <c r="F303" s="6"/>
      <c r="G303" s="69"/>
      <c r="H303" s="69"/>
      <c r="I303" s="69"/>
      <c r="J303" s="69"/>
      <c r="K303" s="69"/>
      <c r="L303" s="69"/>
    </row>
    <row r="304" spans="1:12" x14ac:dyDescent="0.2">
      <c r="A304" s="56" t="s">
        <v>348</v>
      </c>
      <c r="B304" s="56" t="s">
        <v>349</v>
      </c>
      <c r="C304" s="73"/>
      <c r="D304" s="56" t="s">
        <v>348</v>
      </c>
      <c r="E304" s="56" t="s">
        <v>349</v>
      </c>
      <c r="F304" s="80"/>
      <c r="G304" s="69"/>
      <c r="H304" s="69"/>
      <c r="I304" s="69"/>
      <c r="J304" s="69"/>
      <c r="K304" s="69"/>
      <c r="L304" s="69"/>
    </row>
    <row r="305" spans="1:12" x14ac:dyDescent="0.2">
      <c r="A305" s="81">
        <f>VLOOKUP(B303,squadre,3,FALSE)</f>
        <v>1</v>
      </c>
      <c r="B305" s="70" t="str">
        <f>VLOOKUP(B303,squadre,4,FALSE)</f>
        <v>Alexi Porlezza</v>
      </c>
      <c r="C305" s="69"/>
      <c r="D305" s="81">
        <f>VLOOKUP(E303,squadre,3,FALSE)</f>
        <v>1</v>
      </c>
      <c r="E305" s="70" t="str">
        <f>VLOOKUP(E303,squadre,4,FALSE)</f>
        <v>SACHMERDA KLAUDIA</v>
      </c>
      <c r="F305" s="58"/>
      <c r="G305" s="69"/>
      <c r="H305" s="69"/>
      <c r="I305" s="69"/>
      <c r="J305" s="69"/>
      <c r="K305" s="69"/>
      <c r="L305" s="69"/>
    </row>
    <row r="306" spans="1:12" x14ac:dyDescent="0.2">
      <c r="A306" s="81">
        <f>VLOOKUP(B303,squadre,5,FALSE)</f>
        <v>2</v>
      </c>
      <c r="B306" s="70" t="str">
        <f>VLOOKUP(B303,squadre,6,FALSE)</f>
        <v>Odin Unger</v>
      </c>
      <c r="C306" s="69"/>
      <c r="D306" s="81">
        <f>VLOOKUP(E303,squadre,5,FALSE)</f>
        <v>2</v>
      </c>
      <c r="E306" s="70" t="str">
        <f>VLOOKUP(E303,squadre,6,FALSE)</f>
        <v>PACYGA MONIKA</v>
      </c>
      <c r="F306" s="58"/>
      <c r="G306" s="69"/>
      <c r="H306" s="69"/>
      <c r="I306" s="69"/>
      <c r="J306" s="69"/>
      <c r="K306" s="69"/>
      <c r="L306" s="69"/>
    </row>
    <row r="307" spans="1:12" x14ac:dyDescent="0.2">
      <c r="A307" s="81">
        <f>VLOOKUP(B303,squadre,7,FALSE)</f>
        <v>3</v>
      </c>
      <c r="B307" s="70" t="str">
        <f>VLOOKUP(B303,squadre,8,FALSE)</f>
        <v>Livio Vögeli</v>
      </c>
      <c r="C307" s="69"/>
      <c r="D307" s="81">
        <f>VLOOKUP(E303,squadre,7,FALSE)</f>
        <v>3</v>
      </c>
      <c r="E307" s="70" t="str">
        <f>VLOOKUP(E303,squadre,8,FALSE)</f>
        <v>PILARZ SANDRA</v>
      </c>
      <c r="F307" s="58"/>
      <c r="G307" s="69"/>
      <c r="H307" s="69"/>
      <c r="I307" s="69"/>
      <c r="J307" s="69"/>
      <c r="K307" s="69"/>
      <c r="L307" s="69"/>
    </row>
    <row r="308" spans="1:12" x14ac:dyDescent="0.2">
      <c r="A308" s="81">
        <f>VLOOKUP(B303,squadre,9,FALSE)</f>
        <v>4</v>
      </c>
      <c r="B308" s="70" t="str">
        <f>VLOOKUP(B303,squadre,10,FALSE)</f>
        <v>Joris Hänni</v>
      </c>
      <c r="C308" s="69"/>
      <c r="D308" s="81">
        <f>VLOOKUP(E303,squadre,9,FALSE)</f>
        <v>4</v>
      </c>
      <c r="E308" s="70" t="str">
        <f>VLOOKUP(E303,squadre,10,FALSE)</f>
        <v>KALINA KATARZYNA</v>
      </c>
      <c r="F308" s="58"/>
      <c r="G308" s="69"/>
      <c r="H308" s="69"/>
      <c r="I308" s="69"/>
      <c r="J308" s="69"/>
      <c r="K308" s="69"/>
      <c r="L308" s="69"/>
    </row>
    <row r="309" spans="1:12" x14ac:dyDescent="0.2">
      <c r="A309" s="81">
        <f>VLOOKUP(B303,squadre,11,FALSE)</f>
        <v>5</v>
      </c>
      <c r="B309" s="70" t="str">
        <f>VLOOKUP(B303,squadre,12,FALSE)</f>
        <v>Yannick Staufer</v>
      </c>
      <c r="C309" s="69"/>
      <c r="D309" s="81">
        <f>VLOOKUP(E303,squadre,11,FALSE)</f>
        <v>5</v>
      </c>
      <c r="E309" s="70" t="str">
        <f>VLOOKUP(E303,squadre,12,FALSE)</f>
        <v>TYROWICZ JUSTYNA</v>
      </c>
      <c r="F309" s="58"/>
      <c r="G309" s="69"/>
      <c r="H309" s="69"/>
      <c r="I309" s="69"/>
      <c r="J309" s="69"/>
      <c r="K309" s="69"/>
      <c r="L309" s="69"/>
    </row>
    <row r="310" spans="1:12" x14ac:dyDescent="0.2">
      <c r="A310" s="81">
        <f>VLOOKUP(B303,squadre,13,FALSE)</f>
        <v>6</v>
      </c>
      <c r="B310" s="70" t="str">
        <f>VLOOKUP(B303,squadre,14,FALSE)</f>
        <v>Levi Kübler</v>
      </c>
      <c r="C310" s="69"/>
      <c r="D310" s="81">
        <f>VLOOKUP(E303,squadre,13,FALSE)</f>
        <v>6</v>
      </c>
      <c r="E310" s="70" t="str">
        <f>VLOOKUP(E303,squadre,14,FALSE)</f>
        <v>MADEJ MARLENA</v>
      </c>
      <c r="F310" s="58"/>
      <c r="G310" s="69"/>
      <c r="H310" s="69"/>
      <c r="I310" s="69"/>
      <c r="J310" s="69"/>
      <c r="K310" s="69"/>
      <c r="L310" s="69"/>
    </row>
    <row r="311" spans="1:12" x14ac:dyDescent="0.2">
      <c r="A311" s="81">
        <f>VLOOKUP(B303,squadre,15,FALSE)</f>
        <v>7</v>
      </c>
      <c r="B311" s="70" t="str">
        <f>VLOOKUP(B303,squadre,16,FALSE)</f>
        <v>Dominic Schaub</v>
      </c>
      <c r="C311" s="69"/>
      <c r="D311" s="81">
        <f>VLOOKUP(E303,squadre,15,FALSE)</f>
        <v>7</v>
      </c>
      <c r="E311" s="70" t="str">
        <f>VLOOKUP(E303,squadre,16,FALSE)</f>
        <v>KULAS MONIKA</v>
      </c>
      <c r="F311" s="58"/>
      <c r="G311" s="69"/>
      <c r="H311" s="69"/>
      <c r="I311" s="69"/>
      <c r="J311" s="69"/>
      <c r="K311" s="69"/>
      <c r="L311" s="69"/>
    </row>
    <row r="312" spans="1:12" x14ac:dyDescent="0.2">
      <c r="A312" s="81">
        <f>VLOOKUP(B303,squadre,17,FALSE)</f>
        <v>0</v>
      </c>
      <c r="B312" s="70">
        <f>VLOOKUP(B303,squadre,18,FALSE)</f>
        <v>0</v>
      </c>
      <c r="C312" s="69"/>
      <c r="D312" s="81">
        <f>VLOOKUP(E303,squadre,17,FALSE)</f>
        <v>8</v>
      </c>
      <c r="E312" s="70" t="str">
        <f>VLOOKUP(E303,squadre,18,FALSE)</f>
        <v>JASIUKIEWICZ WERONIKA</v>
      </c>
      <c r="F312" s="58"/>
      <c r="G312" s="69"/>
      <c r="H312" s="69"/>
      <c r="I312" s="69"/>
      <c r="J312" s="69"/>
      <c r="K312" s="69"/>
      <c r="L312" s="69"/>
    </row>
    <row r="313" spans="1:12" x14ac:dyDescent="0.2">
      <c r="A313" s="81">
        <f>VLOOKUP(B303,squadre,19,FALSE)</f>
        <v>0</v>
      </c>
      <c r="B313" s="70">
        <f>VLOOKUP(B303,squadre,20,FALSE)</f>
        <v>0</v>
      </c>
      <c r="C313" s="69"/>
      <c r="D313" s="81">
        <f>VLOOKUP(E303,squadre,19,FALSE)</f>
        <v>0</v>
      </c>
      <c r="E313" s="70">
        <f>VLOOKUP(E303,squadre,20,FALSE)</f>
        <v>0</v>
      </c>
      <c r="F313" s="58"/>
      <c r="G313" s="69"/>
      <c r="H313" s="69"/>
      <c r="I313" s="69"/>
      <c r="J313" s="69"/>
      <c r="K313" s="69"/>
      <c r="L313" s="69"/>
    </row>
    <row r="314" spans="1:12" x14ac:dyDescent="0.2">
      <c r="A314" s="81">
        <f>VLOOKUP(B303,squadre,21,FALSE)</f>
        <v>0</v>
      </c>
      <c r="B314" s="70">
        <f>VLOOKUP(B303,squadre,22,FALSE)</f>
        <v>0</v>
      </c>
      <c r="C314" s="69"/>
      <c r="D314" s="81">
        <f>VLOOKUP(E303,squadre,21,FALSE)</f>
        <v>0</v>
      </c>
      <c r="E314" s="70">
        <f>VLOOKUP(E303,squadre,22,FALSE)</f>
        <v>0</v>
      </c>
      <c r="F314" s="58"/>
      <c r="G314" s="69"/>
      <c r="H314" s="69"/>
      <c r="I314" s="69"/>
      <c r="J314" s="69"/>
      <c r="K314" s="69"/>
      <c r="L314" s="69"/>
    </row>
    <row r="315" spans="1:12" x14ac:dyDescent="0.2">
      <c r="A315" s="83"/>
      <c r="B315" s="74"/>
      <c r="C315" s="69"/>
      <c r="D315" s="83"/>
      <c r="E315" s="74"/>
      <c r="F315" s="58"/>
      <c r="G315" s="69"/>
      <c r="H315" s="69"/>
      <c r="I315" s="69"/>
      <c r="J315" s="69"/>
      <c r="K315" s="69"/>
      <c r="L315" s="69"/>
    </row>
    <row r="316" spans="1:12" x14ac:dyDescent="0.2">
      <c r="A316" s="55"/>
      <c r="B316" s="55"/>
      <c r="C316" s="55"/>
      <c r="D316" s="55"/>
      <c r="E316" s="55"/>
      <c r="F316" s="71"/>
      <c r="G316" s="69"/>
      <c r="H316" s="69"/>
      <c r="I316" s="69"/>
      <c r="J316" s="69"/>
      <c r="K316" s="69"/>
      <c r="L316" s="69"/>
    </row>
    <row r="317" spans="1:12" x14ac:dyDescent="0.2">
      <c r="A317" s="77" t="s">
        <v>352</v>
      </c>
      <c r="B317" s="78" t="str">
        <f>B303</f>
        <v>Swiss U21 B</v>
      </c>
      <c r="C317" s="84"/>
      <c r="D317" s="84"/>
      <c r="E317" s="78" t="str">
        <f>E303</f>
        <v>Poland Ladies</v>
      </c>
      <c r="F317" s="71"/>
      <c r="G317" s="69"/>
      <c r="H317" s="69"/>
      <c r="I317" s="69"/>
      <c r="J317" s="69"/>
      <c r="K317" s="69"/>
      <c r="L317" s="69"/>
    </row>
    <row r="318" spans="1:12" x14ac:dyDescent="0.2">
      <c r="A318" s="56" t="s">
        <v>353</v>
      </c>
      <c r="B318" s="68"/>
      <c r="C318" s="14"/>
      <c r="D318" s="71"/>
      <c r="E318" s="68"/>
      <c r="F318" s="58"/>
      <c r="G318" s="69"/>
      <c r="H318" s="69"/>
      <c r="I318" s="69"/>
      <c r="J318" s="69"/>
      <c r="K318" s="69"/>
      <c r="L318" s="69"/>
    </row>
    <row r="319" spans="1:12" x14ac:dyDescent="0.2">
      <c r="A319" s="56" t="s">
        <v>354</v>
      </c>
      <c r="B319" s="69"/>
      <c r="C319" s="14"/>
      <c r="D319" s="71"/>
      <c r="E319" s="69"/>
      <c r="F319" s="58"/>
      <c r="G319" s="69"/>
      <c r="H319" s="69"/>
      <c r="I319" s="69"/>
      <c r="J319" s="69"/>
      <c r="K319" s="69"/>
      <c r="L319" s="69"/>
    </row>
    <row r="320" spans="1:12" x14ac:dyDescent="0.2">
      <c r="A320" s="56" t="s">
        <v>355</v>
      </c>
      <c r="B320" s="69"/>
      <c r="C320" s="14"/>
      <c r="D320" s="71"/>
      <c r="E320" s="69"/>
      <c r="F320" s="58"/>
      <c r="G320" s="69"/>
      <c r="H320" s="69"/>
      <c r="I320" s="69"/>
      <c r="J320" s="69"/>
      <c r="K320" s="69"/>
      <c r="L320" s="69"/>
    </row>
    <row r="321" spans="1:12" x14ac:dyDescent="0.2">
      <c r="A321" s="56" t="s">
        <v>356</v>
      </c>
      <c r="B321" s="68"/>
      <c r="C321" s="14"/>
      <c r="D321" s="71"/>
      <c r="E321" s="69"/>
      <c r="F321" s="58"/>
      <c r="G321" s="69"/>
      <c r="H321" s="69"/>
      <c r="I321" s="69"/>
      <c r="J321" s="69"/>
      <c r="K321" s="69"/>
      <c r="L321" s="69"/>
    </row>
    <row r="322" spans="1:12" ht="15.75" x14ac:dyDescent="0.25">
      <c r="A322" s="85" t="s">
        <v>357</v>
      </c>
      <c r="B322" s="86">
        <v>2</v>
      </c>
      <c r="C322" s="87"/>
      <c r="D322" s="88"/>
      <c r="E322" s="86">
        <v>4</v>
      </c>
      <c r="F322" s="58"/>
      <c r="G322" s="69"/>
      <c r="H322" s="69"/>
      <c r="I322" s="69"/>
      <c r="J322" s="69"/>
      <c r="K322" s="69"/>
      <c r="L322" s="69"/>
    </row>
    <row r="323" spans="1:12" x14ac:dyDescent="0.2">
      <c r="A323" s="89"/>
      <c r="B323" s="132"/>
      <c r="E323" s="55"/>
      <c r="F323" s="71"/>
      <c r="G323" s="69"/>
      <c r="H323" s="69"/>
      <c r="I323" s="69"/>
      <c r="J323" s="69"/>
      <c r="K323" s="69"/>
      <c r="L323" s="69"/>
    </row>
    <row r="324" spans="1:12" x14ac:dyDescent="0.2">
      <c r="A324" s="56" t="s">
        <v>358</v>
      </c>
      <c r="B324" s="69"/>
      <c r="C324" s="14"/>
      <c r="F324" s="71"/>
      <c r="G324" s="69"/>
      <c r="H324" s="69"/>
      <c r="I324" s="69"/>
      <c r="J324" s="69"/>
      <c r="K324" s="69"/>
      <c r="L324" s="69"/>
    </row>
    <row r="325" spans="1:12" x14ac:dyDescent="0.2">
      <c r="A325" s="55"/>
      <c r="B325" s="55"/>
      <c r="G325" s="55"/>
      <c r="H325" s="55"/>
      <c r="I325" s="55"/>
      <c r="J325" s="55"/>
      <c r="K325" s="55"/>
      <c r="L325" s="55"/>
    </row>
    <row r="326" spans="1:12" x14ac:dyDescent="0.2">
      <c r="A326" s="28" t="s">
        <v>341</v>
      </c>
      <c r="B326" s="125" t="s">
        <v>397</v>
      </c>
      <c r="D326" s="28" t="s">
        <v>342</v>
      </c>
      <c r="E326" s="125" t="s">
        <v>222</v>
      </c>
      <c r="G326" s="28" t="s">
        <v>359</v>
      </c>
      <c r="H326" s="3"/>
      <c r="K326" s="28" t="s">
        <v>360</v>
      </c>
      <c r="L326" s="3"/>
    </row>
    <row r="327" spans="1:12" x14ac:dyDescent="0.2">
      <c r="B327" s="55"/>
      <c r="E327" s="55"/>
      <c r="H327" s="55"/>
      <c r="L327" s="55"/>
    </row>
    <row r="328" spans="1:12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45" x14ac:dyDescent="0.6">
      <c r="A329" s="170" t="s">
        <v>331</v>
      </c>
      <c r="B329" s="160"/>
      <c r="C329" s="160"/>
      <c r="D329" s="160"/>
      <c r="E329" s="160"/>
      <c r="F329" s="52" t="s">
        <v>332</v>
      </c>
      <c r="G329" s="53"/>
      <c r="H329" s="53"/>
      <c r="I329" s="53"/>
      <c r="J329" s="53"/>
      <c r="K329" s="169" t="s">
        <v>333</v>
      </c>
      <c r="L329" s="160"/>
    </row>
    <row r="330" spans="1:12" x14ac:dyDescent="0.2">
      <c r="A330" s="8"/>
      <c r="B330" s="8"/>
      <c r="C330" s="55"/>
      <c r="D330" s="8"/>
      <c r="E330" s="8"/>
      <c r="F330" s="55"/>
      <c r="G330" s="8"/>
      <c r="H330" s="8"/>
      <c r="I330" s="8"/>
      <c r="J330" s="8"/>
      <c r="K330" s="8"/>
      <c r="L330" s="8"/>
    </row>
    <row r="331" spans="1:12" x14ac:dyDescent="0.2">
      <c r="A331" s="56" t="s">
        <v>19</v>
      </c>
      <c r="B331" s="90">
        <f>B290+4</f>
        <v>92</v>
      </c>
      <c r="C331" s="58"/>
      <c r="D331" s="167" t="s">
        <v>334</v>
      </c>
      <c r="E331" s="168"/>
      <c r="F331" s="60">
        <f>B331</f>
        <v>92</v>
      </c>
      <c r="G331" s="61" t="s">
        <v>335</v>
      </c>
      <c r="H331" s="62" t="str">
        <f>B344</f>
        <v>Ancona U14</v>
      </c>
      <c r="I331" s="167" t="s">
        <v>336</v>
      </c>
      <c r="J331" s="168"/>
      <c r="K331" s="62" t="str">
        <f>E344</f>
        <v>Can. Mutina U14</v>
      </c>
      <c r="L331" s="61" t="s">
        <v>65</v>
      </c>
    </row>
    <row r="332" spans="1:12" x14ac:dyDescent="0.2">
      <c r="A332" s="56" t="s">
        <v>337</v>
      </c>
      <c r="B332" s="91">
        <f>VLOOKUP(FLOOR(B331/4,1)*4-3,calendario,2,FALSE)</f>
        <v>0.54166666666666663</v>
      </c>
      <c r="C332" s="58"/>
      <c r="D332" s="162"/>
      <c r="E332" s="163"/>
      <c r="F332" s="58"/>
      <c r="G332" s="68"/>
      <c r="H332" s="69"/>
      <c r="I332" s="68"/>
      <c r="J332" s="68"/>
      <c r="K332" s="68"/>
      <c r="L332" s="69"/>
    </row>
    <row r="333" spans="1:12" x14ac:dyDescent="0.2">
      <c r="A333" s="56" t="s">
        <v>338</v>
      </c>
      <c r="B333" s="70">
        <f>VLOOKUP(B331,calendario,3,FALSE)</f>
        <v>4</v>
      </c>
      <c r="C333" s="58"/>
      <c r="D333" s="150"/>
      <c r="E333" s="164"/>
      <c r="F333" s="58"/>
      <c r="G333" s="68"/>
      <c r="H333" s="69"/>
      <c r="I333" s="68"/>
      <c r="J333" s="68"/>
      <c r="K333" s="68"/>
      <c r="L333" s="69"/>
    </row>
    <row r="334" spans="1:12" x14ac:dyDescent="0.2">
      <c r="A334" s="56" t="s">
        <v>36</v>
      </c>
      <c r="B334" s="70" t="e">
        <f>VLOOKUP(B344,squadre,2,FALSE)</f>
        <v>#N/A</v>
      </c>
      <c r="C334" s="58"/>
      <c r="D334" s="150"/>
      <c r="E334" s="164"/>
      <c r="F334" s="58"/>
      <c r="G334" s="68"/>
      <c r="H334" s="69"/>
      <c r="I334" s="68"/>
      <c r="J334" s="68"/>
      <c r="K334" s="68"/>
      <c r="L334" s="69"/>
    </row>
    <row r="335" spans="1:12" x14ac:dyDescent="0.2">
      <c r="A335" s="56" t="s">
        <v>340</v>
      </c>
      <c r="B335" s="72">
        <v>42834</v>
      </c>
      <c r="C335" s="58"/>
      <c r="D335" s="150"/>
      <c r="E335" s="164"/>
      <c r="F335" s="58"/>
      <c r="G335" s="68"/>
      <c r="H335" s="69"/>
      <c r="I335" s="68"/>
      <c r="J335" s="68"/>
      <c r="K335" s="68"/>
      <c r="L335" s="69"/>
    </row>
    <row r="336" spans="1:12" x14ac:dyDescent="0.2">
      <c r="A336" s="73"/>
      <c r="B336" s="74"/>
      <c r="C336" s="58"/>
      <c r="D336" s="150"/>
      <c r="E336" s="164"/>
      <c r="F336" s="58"/>
      <c r="G336" s="68"/>
      <c r="H336" s="69"/>
      <c r="I336" s="68"/>
      <c r="J336" s="68"/>
      <c r="K336" s="68"/>
      <c r="L336" s="69"/>
    </row>
    <row r="337" spans="1:12" x14ac:dyDescent="0.2">
      <c r="A337" s="56" t="s">
        <v>341</v>
      </c>
      <c r="B337" s="70" t="str">
        <f>VLOOKUP(B331,calendario,9,FALSE)</f>
        <v>Bologna U14</v>
      </c>
      <c r="C337" s="58"/>
      <c r="D337" s="150"/>
      <c r="E337" s="164"/>
      <c r="F337" s="58"/>
      <c r="G337" s="68"/>
      <c r="H337" s="69"/>
      <c r="I337" s="68"/>
      <c r="J337" s="68"/>
      <c r="K337" s="68"/>
      <c r="L337" s="69"/>
    </row>
    <row r="338" spans="1:12" x14ac:dyDescent="0.2">
      <c r="A338" s="56" t="s">
        <v>342</v>
      </c>
      <c r="B338" s="74"/>
      <c r="C338" s="58"/>
      <c r="D338" s="150"/>
      <c r="E338" s="164"/>
      <c r="F338" s="58"/>
      <c r="G338" s="69"/>
      <c r="H338" s="69"/>
      <c r="I338" s="69"/>
      <c r="J338" s="69"/>
      <c r="K338" s="69"/>
      <c r="L338" s="69"/>
    </row>
    <row r="339" spans="1:12" x14ac:dyDescent="0.2">
      <c r="A339" s="73"/>
      <c r="B339" s="74"/>
      <c r="C339" s="58"/>
      <c r="D339" s="150"/>
      <c r="E339" s="164"/>
      <c r="F339" s="58"/>
      <c r="G339" s="69"/>
      <c r="H339" s="69"/>
      <c r="I339" s="69"/>
      <c r="J339" s="69"/>
      <c r="K339" s="69"/>
      <c r="L339" s="69"/>
    </row>
    <row r="340" spans="1:12" x14ac:dyDescent="0.2">
      <c r="A340" s="56" t="s">
        <v>343</v>
      </c>
      <c r="B340" s="74"/>
      <c r="C340" s="58"/>
      <c r="D340" s="150"/>
      <c r="E340" s="164"/>
      <c r="F340" s="58"/>
      <c r="G340" s="69"/>
      <c r="H340" s="69"/>
      <c r="I340" s="69"/>
      <c r="J340" s="69"/>
      <c r="K340" s="69"/>
      <c r="L340" s="69"/>
    </row>
    <row r="341" spans="1:12" x14ac:dyDescent="0.2">
      <c r="A341" s="56" t="s">
        <v>344</v>
      </c>
      <c r="B341" s="74"/>
      <c r="C341" s="58"/>
      <c r="D341" s="150"/>
      <c r="E341" s="164"/>
      <c r="F341" s="58"/>
      <c r="G341" s="69"/>
      <c r="H341" s="69"/>
      <c r="I341" s="69"/>
      <c r="J341" s="69"/>
      <c r="K341" s="69"/>
      <c r="L341" s="69"/>
    </row>
    <row r="342" spans="1:12" x14ac:dyDescent="0.2">
      <c r="A342" s="56" t="s">
        <v>345</v>
      </c>
      <c r="B342" s="74"/>
      <c r="C342" s="58"/>
      <c r="D342" s="165"/>
      <c r="E342" s="166"/>
      <c r="F342" s="58"/>
      <c r="G342" s="69"/>
      <c r="H342" s="69"/>
      <c r="I342" s="69"/>
      <c r="J342" s="69"/>
      <c r="K342" s="69"/>
      <c r="L342" s="69"/>
    </row>
    <row r="343" spans="1:12" x14ac:dyDescent="0.2">
      <c r="A343" s="55"/>
      <c r="B343" s="55"/>
      <c r="D343" s="55"/>
      <c r="E343" s="55"/>
      <c r="F343" s="71"/>
      <c r="G343" s="69"/>
      <c r="H343" s="69"/>
      <c r="I343" s="69"/>
      <c r="J343" s="69"/>
      <c r="K343" s="69"/>
      <c r="L343" s="69"/>
    </row>
    <row r="344" spans="1:12" x14ac:dyDescent="0.2">
      <c r="A344" s="77" t="s">
        <v>346</v>
      </c>
      <c r="B344" s="78" t="str">
        <f>VLOOKUP(B331,calendario,5,FALSE)</f>
        <v>Ancona U14</v>
      </c>
      <c r="C344" s="79"/>
      <c r="D344" s="77" t="s">
        <v>347</v>
      </c>
      <c r="E344" s="78" t="str">
        <f>VLOOKUP(B331,calendario,6,FALSE)</f>
        <v>Can. Mutina U14</v>
      </c>
      <c r="F344" s="6"/>
      <c r="G344" s="69"/>
      <c r="H344" s="69"/>
      <c r="I344" s="69"/>
      <c r="J344" s="69"/>
      <c r="K344" s="69"/>
      <c r="L344" s="69"/>
    </row>
    <row r="345" spans="1:12" x14ac:dyDescent="0.2">
      <c r="A345" s="56" t="s">
        <v>348</v>
      </c>
      <c r="B345" s="56" t="s">
        <v>349</v>
      </c>
      <c r="C345" s="73"/>
      <c r="D345" s="56" t="s">
        <v>348</v>
      </c>
      <c r="E345" s="56" t="s">
        <v>349</v>
      </c>
      <c r="F345" s="80"/>
      <c r="G345" s="69"/>
      <c r="H345" s="69"/>
      <c r="I345" s="69"/>
      <c r="J345" s="69"/>
      <c r="K345" s="69"/>
      <c r="L345" s="69"/>
    </row>
    <row r="346" spans="1:12" x14ac:dyDescent="0.2">
      <c r="A346" s="81" t="e">
        <f>VLOOKUP(B344,squadre,3,FALSE)</f>
        <v>#N/A</v>
      </c>
      <c r="B346" s="70" t="e">
        <f>VLOOKUP(B344,squadre,4,FALSE)</f>
        <v>#N/A</v>
      </c>
      <c r="C346" s="69"/>
      <c r="D346" s="81" t="e">
        <f>VLOOKUP(E344,squadre,3,FALSE)</f>
        <v>#N/A</v>
      </c>
      <c r="E346" s="70" t="e">
        <f>VLOOKUP(E344,squadre,4,FALSE)</f>
        <v>#N/A</v>
      </c>
      <c r="F346" s="58"/>
      <c r="G346" s="69"/>
      <c r="H346" s="69"/>
      <c r="I346" s="69"/>
      <c r="J346" s="69"/>
      <c r="K346" s="69"/>
      <c r="L346" s="69"/>
    </row>
    <row r="347" spans="1:12" x14ac:dyDescent="0.2">
      <c r="A347" s="81" t="e">
        <f>VLOOKUP(B344,squadre,5,FALSE)</f>
        <v>#N/A</v>
      </c>
      <c r="B347" s="70" t="e">
        <f>VLOOKUP(B344,squadre,6,FALSE)</f>
        <v>#N/A</v>
      </c>
      <c r="C347" s="69"/>
      <c r="D347" s="81" t="e">
        <f>VLOOKUP(E344,squadre,5,FALSE)</f>
        <v>#N/A</v>
      </c>
      <c r="E347" s="70" t="e">
        <f>VLOOKUP(E344,squadre,6,FALSE)</f>
        <v>#N/A</v>
      </c>
      <c r="F347" s="58"/>
      <c r="G347" s="69"/>
      <c r="H347" s="69"/>
      <c r="I347" s="69"/>
      <c r="J347" s="69"/>
      <c r="K347" s="69"/>
      <c r="L347" s="69"/>
    </row>
    <row r="348" spans="1:12" x14ac:dyDescent="0.2">
      <c r="A348" s="81" t="e">
        <f>VLOOKUP(B344,squadre,7,FALSE)</f>
        <v>#N/A</v>
      </c>
      <c r="B348" s="70" t="e">
        <f>VLOOKUP(B344,squadre,8,FALSE)</f>
        <v>#N/A</v>
      </c>
      <c r="C348" s="69"/>
      <c r="D348" s="81" t="e">
        <f>VLOOKUP(E344,squadre,7,FALSE)</f>
        <v>#N/A</v>
      </c>
      <c r="E348" s="70" t="e">
        <f>VLOOKUP(E344,squadre,8,FALSE)</f>
        <v>#N/A</v>
      </c>
      <c r="F348" s="58"/>
      <c r="G348" s="69"/>
      <c r="H348" s="69"/>
      <c r="I348" s="69"/>
      <c r="J348" s="69"/>
      <c r="K348" s="69"/>
      <c r="L348" s="69"/>
    </row>
    <row r="349" spans="1:12" x14ac:dyDescent="0.2">
      <c r="A349" s="81" t="e">
        <f>VLOOKUP(B344,squadre,9,FALSE)</f>
        <v>#N/A</v>
      </c>
      <c r="B349" s="70" t="e">
        <f>VLOOKUP(B344,squadre,10,FALSE)</f>
        <v>#N/A</v>
      </c>
      <c r="C349" s="69"/>
      <c r="D349" s="81" t="e">
        <f>VLOOKUP(E344,squadre,9,FALSE)</f>
        <v>#N/A</v>
      </c>
      <c r="E349" s="70" t="e">
        <f>VLOOKUP(E344,squadre,10,FALSE)</f>
        <v>#N/A</v>
      </c>
      <c r="F349" s="58"/>
      <c r="G349" s="69"/>
      <c r="H349" s="69"/>
      <c r="I349" s="69"/>
      <c r="J349" s="69"/>
      <c r="K349" s="69"/>
      <c r="L349" s="69"/>
    </row>
    <row r="350" spans="1:12" x14ac:dyDescent="0.2">
      <c r="A350" s="81" t="e">
        <f>VLOOKUP(B344,squadre,11,FALSE)</f>
        <v>#N/A</v>
      </c>
      <c r="B350" s="70" t="e">
        <f>VLOOKUP(B344,squadre,12,FALSE)</f>
        <v>#N/A</v>
      </c>
      <c r="C350" s="69"/>
      <c r="D350" s="81" t="e">
        <f>VLOOKUP(E344,squadre,11,FALSE)</f>
        <v>#N/A</v>
      </c>
      <c r="E350" s="70" t="e">
        <f>VLOOKUP(E344,squadre,12,FALSE)</f>
        <v>#N/A</v>
      </c>
      <c r="F350" s="58"/>
      <c r="G350" s="69"/>
      <c r="H350" s="69"/>
      <c r="I350" s="69"/>
      <c r="J350" s="69"/>
      <c r="K350" s="69"/>
      <c r="L350" s="69"/>
    </row>
    <row r="351" spans="1:12" x14ac:dyDescent="0.2">
      <c r="A351" s="81" t="e">
        <f>VLOOKUP(B344,squadre,13,FALSE)</f>
        <v>#N/A</v>
      </c>
      <c r="B351" s="70" t="e">
        <f>VLOOKUP(B344,squadre,14,FALSE)</f>
        <v>#N/A</v>
      </c>
      <c r="C351" s="69"/>
      <c r="D351" s="81" t="e">
        <f>VLOOKUP(E344,squadre,13,FALSE)</f>
        <v>#N/A</v>
      </c>
      <c r="E351" s="70" t="e">
        <f>VLOOKUP(E344,squadre,14,FALSE)</f>
        <v>#N/A</v>
      </c>
      <c r="F351" s="58"/>
      <c r="G351" s="69"/>
      <c r="H351" s="69"/>
      <c r="I351" s="69"/>
      <c r="J351" s="69"/>
      <c r="K351" s="69"/>
      <c r="L351" s="69"/>
    </row>
    <row r="352" spans="1:12" x14ac:dyDescent="0.2">
      <c r="A352" s="81" t="e">
        <f>VLOOKUP(B344,squadre,15,FALSE)</f>
        <v>#N/A</v>
      </c>
      <c r="B352" s="70" t="e">
        <f>VLOOKUP(B344,squadre,16,FALSE)</f>
        <v>#N/A</v>
      </c>
      <c r="C352" s="69"/>
      <c r="D352" s="81" t="e">
        <f>VLOOKUP(E344,squadre,15,FALSE)</f>
        <v>#N/A</v>
      </c>
      <c r="E352" s="70" t="e">
        <f>VLOOKUP(E344,squadre,16,FALSE)</f>
        <v>#N/A</v>
      </c>
      <c r="F352" s="58"/>
      <c r="G352" s="69"/>
      <c r="H352" s="69"/>
      <c r="I352" s="69"/>
      <c r="J352" s="69"/>
      <c r="K352" s="69"/>
      <c r="L352" s="69"/>
    </row>
    <row r="353" spans="1:12" x14ac:dyDescent="0.2">
      <c r="A353" s="81" t="e">
        <f>VLOOKUP(B344,squadre,17,FALSE)</f>
        <v>#N/A</v>
      </c>
      <c r="B353" s="70" t="e">
        <f>VLOOKUP(B344,squadre,18,FALSE)</f>
        <v>#N/A</v>
      </c>
      <c r="C353" s="69"/>
      <c r="D353" s="81" t="e">
        <f>VLOOKUP(E344,squadre,17,FALSE)</f>
        <v>#N/A</v>
      </c>
      <c r="E353" s="70" t="e">
        <f>VLOOKUP(E344,squadre,18,FALSE)</f>
        <v>#N/A</v>
      </c>
      <c r="F353" s="58"/>
      <c r="G353" s="69"/>
      <c r="H353" s="69"/>
      <c r="I353" s="69"/>
      <c r="J353" s="69"/>
      <c r="K353" s="69"/>
      <c r="L353" s="69"/>
    </row>
    <row r="354" spans="1:12" x14ac:dyDescent="0.2">
      <c r="A354" s="81" t="e">
        <f>VLOOKUP(B344,squadre,19,FALSE)</f>
        <v>#N/A</v>
      </c>
      <c r="B354" s="70" t="e">
        <f>VLOOKUP(B344,squadre,20,FALSE)</f>
        <v>#N/A</v>
      </c>
      <c r="C354" s="69"/>
      <c r="D354" s="81" t="e">
        <f>VLOOKUP(E344,squadre,19,FALSE)</f>
        <v>#N/A</v>
      </c>
      <c r="E354" s="70" t="e">
        <f>VLOOKUP(E344,squadre,20,FALSE)</f>
        <v>#N/A</v>
      </c>
      <c r="F354" s="58"/>
      <c r="G354" s="69"/>
      <c r="H354" s="69"/>
      <c r="I354" s="69"/>
      <c r="J354" s="69"/>
      <c r="K354" s="69"/>
      <c r="L354" s="69"/>
    </row>
    <row r="355" spans="1:12" x14ac:dyDescent="0.2">
      <c r="A355" s="81" t="e">
        <f>VLOOKUP(B344,squadre,21,FALSE)</f>
        <v>#N/A</v>
      </c>
      <c r="B355" s="70" t="e">
        <f>VLOOKUP(B344,squadre,22,FALSE)</f>
        <v>#N/A</v>
      </c>
      <c r="C355" s="69"/>
      <c r="D355" s="81" t="e">
        <f>VLOOKUP(E344,squadre,21,FALSE)</f>
        <v>#N/A</v>
      </c>
      <c r="E355" s="70" t="e">
        <f>VLOOKUP(E344,squadre,22,FALSE)</f>
        <v>#N/A</v>
      </c>
      <c r="F355" s="58"/>
      <c r="G355" s="69"/>
      <c r="H355" s="69"/>
      <c r="I355" s="69"/>
      <c r="J355" s="69"/>
      <c r="K355" s="69"/>
      <c r="L355" s="69"/>
    </row>
    <row r="356" spans="1:12" x14ac:dyDescent="0.2">
      <c r="A356" s="83"/>
      <c r="B356" s="74"/>
      <c r="C356" s="69"/>
      <c r="D356" s="83"/>
      <c r="E356" s="74"/>
      <c r="F356" s="58"/>
      <c r="G356" s="69"/>
      <c r="H356" s="69"/>
      <c r="I356" s="69"/>
      <c r="J356" s="69"/>
      <c r="K356" s="69"/>
      <c r="L356" s="69"/>
    </row>
    <row r="357" spans="1:12" x14ac:dyDescent="0.2">
      <c r="A357" s="55"/>
      <c r="B357" s="55"/>
      <c r="C357" s="55"/>
      <c r="D357" s="55"/>
      <c r="E357" s="55"/>
      <c r="F357" s="71"/>
      <c r="G357" s="69"/>
      <c r="H357" s="69"/>
      <c r="I357" s="69"/>
      <c r="J357" s="69"/>
      <c r="K357" s="69"/>
      <c r="L357" s="69"/>
    </row>
    <row r="358" spans="1:12" x14ac:dyDescent="0.2">
      <c r="A358" s="77" t="s">
        <v>352</v>
      </c>
      <c r="B358" s="78" t="str">
        <f>B344</f>
        <v>Ancona U14</v>
      </c>
      <c r="C358" s="84"/>
      <c r="D358" s="84"/>
      <c r="E358" s="78" t="str">
        <f>E344</f>
        <v>Can. Mutina U14</v>
      </c>
      <c r="F358" s="71"/>
      <c r="G358" s="69"/>
      <c r="H358" s="69"/>
      <c r="I358" s="69"/>
      <c r="J358" s="69"/>
      <c r="K358" s="69"/>
      <c r="L358" s="69"/>
    </row>
    <row r="359" spans="1:12" x14ac:dyDescent="0.2">
      <c r="A359" s="56" t="s">
        <v>353</v>
      </c>
      <c r="B359" s="68"/>
      <c r="C359" s="14"/>
      <c r="D359" s="71"/>
      <c r="E359" s="68"/>
      <c r="F359" s="58"/>
      <c r="G359" s="69"/>
      <c r="H359" s="69"/>
      <c r="I359" s="69"/>
      <c r="J359" s="69"/>
      <c r="K359" s="69"/>
      <c r="L359" s="69"/>
    </row>
    <row r="360" spans="1:12" x14ac:dyDescent="0.2">
      <c r="A360" s="56" t="s">
        <v>354</v>
      </c>
      <c r="B360" s="69"/>
      <c r="C360" s="14"/>
      <c r="D360" s="71"/>
      <c r="E360" s="69"/>
      <c r="F360" s="58"/>
      <c r="G360" s="69"/>
      <c r="H360" s="69"/>
      <c r="I360" s="69"/>
      <c r="J360" s="69"/>
      <c r="K360" s="69"/>
      <c r="L360" s="69"/>
    </row>
    <row r="361" spans="1:12" x14ac:dyDescent="0.2">
      <c r="A361" s="56" t="s">
        <v>355</v>
      </c>
      <c r="B361" s="69"/>
      <c r="C361" s="14"/>
      <c r="D361" s="71"/>
      <c r="E361" s="69"/>
      <c r="F361" s="58"/>
      <c r="G361" s="69"/>
      <c r="H361" s="69"/>
      <c r="I361" s="69"/>
      <c r="J361" s="69"/>
      <c r="K361" s="69"/>
      <c r="L361" s="69"/>
    </row>
    <row r="362" spans="1:12" x14ac:dyDescent="0.2">
      <c r="A362" s="56" t="s">
        <v>356</v>
      </c>
      <c r="B362" s="68"/>
      <c r="C362" s="14"/>
      <c r="D362" s="71"/>
      <c r="E362" s="69"/>
      <c r="F362" s="58"/>
      <c r="G362" s="69"/>
      <c r="H362" s="69"/>
      <c r="I362" s="69"/>
      <c r="J362" s="69"/>
      <c r="K362" s="69"/>
      <c r="L362" s="69"/>
    </row>
    <row r="363" spans="1:12" ht="15.75" x14ac:dyDescent="0.25">
      <c r="A363" s="85" t="s">
        <v>357</v>
      </c>
      <c r="B363" s="86">
        <v>7</v>
      </c>
      <c r="C363" s="87"/>
      <c r="D363" s="88"/>
      <c r="E363" s="86">
        <v>0</v>
      </c>
      <c r="F363" s="58"/>
      <c r="G363" s="69"/>
      <c r="H363" s="69"/>
      <c r="I363" s="69"/>
      <c r="J363" s="69"/>
      <c r="K363" s="69"/>
      <c r="L363" s="69"/>
    </row>
    <row r="364" spans="1:12" x14ac:dyDescent="0.2">
      <c r="A364" s="89"/>
      <c r="B364" s="132"/>
      <c r="E364" s="55"/>
      <c r="F364" s="71"/>
      <c r="G364" s="69"/>
      <c r="H364" s="69"/>
      <c r="I364" s="69"/>
      <c r="J364" s="69"/>
      <c r="K364" s="69"/>
      <c r="L364" s="69"/>
    </row>
    <row r="365" spans="1:12" x14ac:dyDescent="0.2">
      <c r="A365" s="56" t="s">
        <v>358</v>
      </c>
      <c r="B365" s="69"/>
      <c r="C365" s="14"/>
      <c r="F365" s="71"/>
      <c r="G365" s="69"/>
      <c r="H365" s="69"/>
      <c r="I365" s="69"/>
      <c r="J365" s="69"/>
      <c r="K365" s="69"/>
      <c r="L365" s="69"/>
    </row>
    <row r="366" spans="1:12" x14ac:dyDescent="0.2">
      <c r="A366" s="55"/>
      <c r="B366" s="55"/>
      <c r="G366" s="55"/>
      <c r="H366" s="55"/>
      <c r="I366" s="55"/>
      <c r="J366" s="55"/>
      <c r="K366" s="55"/>
      <c r="L366" s="55"/>
    </row>
    <row r="367" spans="1:12" x14ac:dyDescent="0.2">
      <c r="A367" s="28" t="s">
        <v>341</v>
      </c>
      <c r="B367" s="125" t="s">
        <v>397</v>
      </c>
      <c r="D367" s="28" t="s">
        <v>342</v>
      </c>
      <c r="E367" s="125" t="s">
        <v>222</v>
      </c>
      <c r="G367" s="28" t="s">
        <v>359</v>
      </c>
      <c r="H367" s="3"/>
      <c r="K367" s="28" t="s">
        <v>360</v>
      </c>
      <c r="L367" s="3"/>
    </row>
    <row r="368" spans="1:12" x14ac:dyDescent="0.2">
      <c r="B368" s="55"/>
      <c r="E368" s="55"/>
      <c r="H368" s="55"/>
      <c r="L368" s="55"/>
    </row>
    <row r="369" spans="1:12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45" x14ac:dyDescent="0.6">
      <c r="A370" s="170" t="s">
        <v>331</v>
      </c>
      <c r="B370" s="160"/>
      <c r="C370" s="160"/>
      <c r="D370" s="160"/>
      <c r="E370" s="160"/>
      <c r="F370" s="52" t="s">
        <v>332</v>
      </c>
      <c r="G370" s="53"/>
      <c r="H370" s="53"/>
      <c r="I370" s="53"/>
      <c r="J370" s="53"/>
      <c r="K370" s="169" t="s">
        <v>333</v>
      </c>
      <c r="L370" s="160"/>
    </row>
    <row r="371" spans="1:12" x14ac:dyDescent="0.2">
      <c r="A371" s="8"/>
      <c r="B371" s="8"/>
      <c r="C371" s="55"/>
      <c r="D371" s="8"/>
      <c r="E371" s="8"/>
      <c r="F371" s="55"/>
      <c r="G371" s="8"/>
      <c r="H371" s="8"/>
      <c r="I371" s="8"/>
      <c r="J371" s="8"/>
      <c r="K371" s="8"/>
      <c r="L371" s="8"/>
    </row>
    <row r="372" spans="1:12" x14ac:dyDescent="0.2">
      <c r="A372" s="56" t="s">
        <v>19</v>
      </c>
      <c r="B372" s="90">
        <f>B331+4</f>
        <v>96</v>
      </c>
      <c r="C372" s="58"/>
      <c r="D372" s="167" t="s">
        <v>334</v>
      </c>
      <c r="E372" s="168"/>
      <c r="F372" s="60">
        <f>B372</f>
        <v>96</v>
      </c>
      <c r="G372" s="61" t="s">
        <v>335</v>
      </c>
      <c r="H372" s="62">
        <f>B385</f>
        <v>0</v>
      </c>
      <c r="I372" s="167" t="s">
        <v>336</v>
      </c>
      <c r="J372" s="168"/>
      <c r="K372" s="62">
        <f>E385</f>
        <v>0</v>
      </c>
      <c r="L372" s="61" t="s">
        <v>65</v>
      </c>
    </row>
    <row r="373" spans="1:12" x14ac:dyDescent="0.2">
      <c r="A373" s="56" t="s">
        <v>337</v>
      </c>
      <c r="B373" s="91">
        <f>VLOOKUP(FLOOR(B372/4,1)*4-3,calendario,2,FALSE)</f>
        <v>0.5625</v>
      </c>
      <c r="C373" s="58"/>
      <c r="D373" s="162"/>
      <c r="E373" s="163"/>
      <c r="F373" s="58"/>
      <c r="G373" s="68"/>
      <c r="H373" s="69"/>
      <c r="I373" s="68"/>
      <c r="J373" s="68"/>
      <c r="K373" s="68"/>
      <c r="L373" s="69"/>
    </row>
    <row r="374" spans="1:12" x14ac:dyDescent="0.2">
      <c r="A374" s="56" t="s">
        <v>338</v>
      </c>
      <c r="B374" s="70">
        <f>VLOOKUP(B372,calendario,3,FALSE)</f>
        <v>4</v>
      </c>
      <c r="C374" s="58"/>
      <c r="D374" s="150"/>
      <c r="E374" s="164"/>
      <c r="F374" s="58"/>
      <c r="G374" s="68"/>
      <c r="H374" s="69"/>
      <c r="I374" s="68"/>
      <c r="J374" s="68"/>
      <c r="K374" s="68"/>
      <c r="L374" s="69"/>
    </row>
    <row r="375" spans="1:12" x14ac:dyDescent="0.2">
      <c r="A375" s="56" t="s">
        <v>36</v>
      </c>
      <c r="B375" s="70" t="e">
        <f>VLOOKUP(B385,squadre,2,FALSE)</f>
        <v>#N/A</v>
      </c>
      <c r="C375" s="58"/>
      <c r="D375" s="150"/>
      <c r="E375" s="164"/>
      <c r="F375" s="58"/>
      <c r="G375" s="68"/>
      <c r="H375" s="69"/>
      <c r="I375" s="68"/>
      <c r="J375" s="68"/>
      <c r="K375" s="68"/>
      <c r="L375" s="69"/>
    </row>
    <row r="376" spans="1:12" x14ac:dyDescent="0.2">
      <c r="A376" s="56" t="s">
        <v>340</v>
      </c>
      <c r="B376" s="72">
        <v>42834</v>
      </c>
      <c r="C376" s="58"/>
      <c r="D376" s="150"/>
      <c r="E376" s="164"/>
      <c r="F376" s="58"/>
      <c r="G376" s="68"/>
      <c r="H376" s="69"/>
      <c r="I376" s="68"/>
      <c r="J376" s="68"/>
      <c r="K376" s="68"/>
      <c r="L376" s="69"/>
    </row>
    <row r="377" spans="1:12" x14ac:dyDescent="0.2">
      <c r="A377" s="73"/>
      <c r="B377" s="74"/>
      <c r="C377" s="58"/>
      <c r="D377" s="150"/>
      <c r="E377" s="164"/>
      <c r="F377" s="58"/>
      <c r="G377" s="68"/>
      <c r="H377" s="69"/>
      <c r="I377" s="68"/>
      <c r="J377" s="68"/>
      <c r="K377" s="68"/>
      <c r="L377" s="69"/>
    </row>
    <row r="378" spans="1:12" x14ac:dyDescent="0.2">
      <c r="A378" s="56" t="s">
        <v>341</v>
      </c>
      <c r="B378" s="70">
        <f>VLOOKUP(B372,calendario,9,FALSE)</f>
        <v>0</v>
      </c>
      <c r="C378" s="58"/>
      <c r="D378" s="150"/>
      <c r="E378" s="164"/>
      <c r="F378" s="58"/>
      <c r="G378" s="68"/>
      <c r="H378" s="69"/>
      <c r="I378" s="68"/>
      <c r="J378" s="68"/>
      <c r="K378" s="68"/>
      <c r="L378" s="69"/>
    </row>
    <row r="379" spans="1:12" x14ac:dyDescent="0.2">
      <c r="A379" s="56" t="s">
        <v>342</v>
      </c>
      <c r="B379" s="74"/>
      <c r="C379" s="58"/>
      <c r="D379" s="150"/>
      <c r="E379" s="164"/>
      <c r="F379" s="58"/>
      <c r="G379" s="69"/>
      <c r="H379" s="69"/>
      <c r="I379" s="69"/>
      <c r="J379" s="69"/>
      <c r="K379" s="69"/>
      <c r="L379" s="69"/>
    </row>
    <row r="380" spans="1:12" x14ac:dyDescent="0.2">
      <c r="A380" s="73"/>
      <c r="B380" s="74"/>
      <c r="C380" s="58"/>
      <c r="D380" s="150"/>
      <c r="E380" s="164"/>
      <c r="F380" s="58"/>
      <c r="G380" s="69"/>
      <c r="H380" s="69"/>
      <c r="I380" s="69"/>
      <c r="J380" s="69"/>
      <c r="K380" s="69"/>
      <c r="L380" s="69"/>
    </row>
    <row r="381" spans="1:12" x14ac:dyDescent="0.2">
      <c r="A381" s="56" t="s">
        <v>343</v>
      </c>
      <c r="B381" s="74"/>
      <c r="C381" s="58"/>
      <c r="D381" s="150"/>
      <c r="E381" s="164"/>
      <c r="F381" s="58"/>
      <c r="G381" s="69"/>
      <c r="H381" s="69"/>
      <c r="I381" s="69"/>
      <c r="J381" s="69"/>
      <c r="K381" s="69"/>
      <c r="L381" s="69"/>
    </row>
    <row r="382" spans="1:12" x14ac:dyDescent="0.2">
      <c r="A382" s="56" t="s">
        <v>344</v>
      </c>
      <c r="B382" s="74"/>
      <c r="C382" s="58"/>
      <c r="D382" s="150"/>
      <c r="E382" s="164"/>
      <c r="F382" s="58"/>
      <c r="G382" s="69"/>
      <c r="H382" s="69"/>
      <c r="I382" s="69"/>
      <c r="J382" s="69"/>
      <c r="K382" s="69"/>
      <c r="L382" s="69"/>
    </row>
    <row r="383" spans="1:12" x14ac:dyDescent="0.2">
      <c r="A383" s="56" t="s">
        <v>345</v>
      </c>
      <c r="B383" s="74"/>
      <c r="C383" s="58"/>
      <c r="D383" s="165"/>
      <c r="E383" s="166"/>
      <c r="F383" s="58"/>
      <c r="G383" s="69"/>
      <c r="H383" s="69"/>
      <c r="I383" s="69"/>
      <c r="J383" s="69"/>
      <c r="K383" s="69"/>
      <c r="L383" s="69"/>
    </row>
    <row r="384" spans="1:12" x14ac:dyDescent="0.2">
      <c r="A384" s="55"/>
      <c r="B384" s="55"/>
      <c r="D384" s="55"/>
      <c r="E384" s="55"/>
      <c r="F384" s="71"/>
      <c r="G384" s="69"/>
      <c r="H384" s="69"/>
      <c r="I384" s="69"/>
      <c r="J384" s="69"/>
      <c r="K384" s="69"/>
      <c r="L384" s="69"/>
    </row>
    <row r="385" spans="1:12" x14ac:dyDescent="0.2">
      <c r="A385" s="77" t="s">
        <v>346</v>
      </c>
      <c r="B385" s="78">
        <f>VLOOKUP(B372,calendario,5,FALSE)</f>
        <v>0</v>
      </c>
      <c r="C385" s="79"/>
      <c r="D385" s="77" t="s">
        <v>347</v>
      </c>
      <c r="E385" s="78">
        <f>VLOOKUP(B372,calendario,6,FALSE)</f>
        <v>0</v>
      </c>
      <c r="F385" s="6"/>
      <c r="G385" s="69"/>
      <c r="H385" s="69"/>
      <c r="I385" s="69"/>
      <c r="J385" s="69"/>
      <c r="K385" s="69"/>
      <c r="L385" s="69"/>
    </row>
    <row r="386" spans="1:12" x14ac:dyDescent="0.2">
      <c r="A386" s="56" t="s">
        <v>348</v>
      </c>
      <c r="B386" s="56" t="s">
        <v>349</v>
      </c>
      <c r="C386" s="73"/>
      <c r="D386" s="56" t="s">
        <v>348</v>
      </c>
      <c r="E386" s="56" t="s">
        <v>349</v>
      </c>
      <c r="F386" s="80"/>
      <c r="G386" s="69"/>
      <c r="H386" s="69"/>
      <c r="I386" s="69"/>
      <c r="J386" s="69"/>
      <c r="K386" s="69"/>
      <c r="L386" s="69"/>
    </row>
    <row r="387" spans="1:12" x14ac:dyDescent="0.2">
      <c r="A387" s="81" t="e">
        <f>VLOOKUP(B385,squadre,3,FALSE)</f>
        <v>#N/A</v>
      </c>
      <c r="B387" s="70" t="e">
        <f>VLOOKUP(B385,squadre,4,FALSE)</f>
        <v>#N/A</v>
      </c>
      <c r="C387" s="69"/>
      <c r="D387" s="81" t="e">
        <f>VLOOKUP(E385,squadre,3,FALSE)</f>
        <v>#N/A</v>
      </c>
      <c r="E387" s="70" t="e">
        <f>VLOOKUP(E385,squadre,4,FALSE)</f>
        <v>#N/A</v>
      </c>
      <c r="F387" s="58"/>
      <c r="G387" s="69"/>
      <c r="H387" s="69"/>
      <c r="I387" s="69"/>
      <c r="J387" s="69"/>
      <c r="K387" s="69"/>
      <c r="L387" s="69"/>
    </row>
    <row r="388" spans="1:12" x14ac:dyDescent="0.2">
      <c r="A388" s="81" t="e">
        <f>VLOOKUP(B385,squadre,5,FALSE)</f>
        <v>#N/A</v>
      </c>
      <c r="B388" s="70" t="e">
        <f>VLOOKUP(B385,squadre,6,FALSE)</f>
        <v>#N/A</v>
      </c>
      <c r="C388" s="69"/>
      <c r="D388" s="81" t="e">
        <f>VLOOKUP(E385,squadre,5,FALSE)</f>
        <v>#N/A</v>
      </c>
      <c r="E388" s="70" t="e">
        <f>VLOOKUP(E385,squadre,6,FALSE)</f>
        <v>#N/A</v>
      </c>
      <c r="F388" s="58"/>
      <c r="G388" s="69"/>
      <c r="H388" s="69"/>
      <c r="I388" s="69"/>
      <c r="J388" s="69"/>
      <c r="K388" s="69"/>
      <c r="L388" s="69"/>
    </row>
    <row r="389" spans="1:12" x14ac:dyDescent="0.2">
      <c r="A389" s="81" t="e">
        <f>VLOOKUP(B385,squadre,7,FALSE)</f>
        <v>#N/A</v>
      </c>
      <c r="B389" s="70" t="e">
        <f>VLOOKUP(B385,squadre,8,FALSE)</f>
        <v>#N/A</v>
      </c>
      <c r="C389" s="69"/>
      <c r="D389" s="81" t="e">
        <f>VLOOKUP(E385,squadre,7,FALSE)</f>
        <v>#N/A</v>
      </c>
      <c r="E389" s="70" t="e">
        <f>VLOOKUP(E385,squadre,8,FALSE)</f>
        <v>#N/A</v>
      </c>
      <c r="F389" s="58"/>
      <c r="G389" s="69"/>
      <c r="H389" s="69"/>
      <c r="I389" s="69"/>
      <c r="J389" s="69"/>
      <c r="K389" s="69"/>
      <c r="L389" s="69"/>
    </row>
    <row r="390" spans="1:12" x14ac:dyDescent="0.2">
      <c r="A390" s="81" t="e">
        <f>VLOOKUP(B385,squadre,9,FALSE)</f>
        <v>#N/A</v>
      </c>
      <c r="B390" s="70" t="e">
        <f>VLOOKUP(B385,squadre,10,FALSE)</f>
        <v>#N/A</v>
      </c>
      <c r="C390" s="69"/>
      <c r="D390" s="81" t="e">
        <f>VLOOKUP(E385,squadre,9,FALSE)</f>
        <v>#N/A</v>
      </c>
      <c r="E390" s="70" t="e">
        <f>VLOOKUP(E385,squadre,10,FALSE)</f>
        <v>#N/A</v>
      </c>
      <c r="F390" s="58"/>
      <c r="G390" s="69"/>
      <c r="H390" s="69"/>
      <c r="I390" s="69"/>
      <c r="J390" s="69"/>
      <c r="K390" s="69"/>
      <c r="L390" s="69"/>
    </row>
    <row r="391" spans="1:12" x14ac:dyDescent="0.2">
      <c r="A391" s="81" t="e">
        <f>VLOOKUP(B385,squadre,11,FALSE)</f>
        <v>#N/A</v>
      </c>
      <c r="B391" s="70" t="e">
        <f>VLOOKUP(B385,squadre,12,FALSE)</f>
        <v>#N/A</v>
      </c>
      <c r="C391" s="69"/>
      <c r="D391" s="81" t="e">
        <f>VLOOKUP(E385,squadre,11,FALSE)</f>
        <v>#N/A</v>
      </c>
      <c r="E391" s="70" t="e">
        <f>VLOOKUP(E385,squadre,12,FALSE)</f>
        <v>#N/A</v>
      </c>
      <c r="F391" s="58"/>
      <c r="G391" s="69"/>
      <c r="H391" s="69"/>
      <c r="I391" s="69"/>
      <c r="J391" s="69"/>
      <c r="K391" s="69"/>
      <c r="L391" s="69"/>
    </row>
    <row r="392" spans="1:12" x14ac:dyDescent="0.2">
      <c r="A392" s="81" t="e">
        <f>VLOOKUP(B385,squadre,13,FALSE)</f>
        <v>#N/A</v>
      </c>
      <c r="B392" s="70" t="e">
        <f>VLOOKUP(B385,squadre,14,FALSE)</f>
        <v>#N/A</v>
      </c>
      <c r="C392" s="69"/>
      <c r="D392" s="81" t="e">
        <f>VLOOKUP(E385,squadre,13,FALSE)</f>
        <v>#N/A</v>
      </c>
      <c r="E392" s="70" t="e">
        <f>VLOOKUP(E385,squadre,14,FALSE)</f>
        <v>#N/A</v>
      </c>
      <c r="F392" s="58"/>
      <c r="G392" s="69"/>
      <c r="H392" s="69"/>
      <c r="I392" s="69"/>
      <c r="J392" s="69"/>
      <c r="K392" s="69"/>
      <c r="L392" s="69"/>
    </row>
    <row r="393" spans="1:12" x14ac:dyDescent="0.2">
      <c r="A393" s="81" t="e">
        <f>VLOOKUP(B385,squadre,15,FALSE)</f>
        <v>#N/A</v>
      </c>
      <c r="B393" s="70" t="e">
        <f>VLOOKUP(B385,squadre,16,FALSE)</f>
        <v>#N/A</v>
      </c>
      <c r="C393" s="69"/>
      <c r="D393" s="81" t="e">
        <f>VLOOKUP(E385,squadre,15,FALSE)</f>
        <v>#N/A</v>
      </c>
      <c r="E393" s="70" t="e">
        <f>VLOOKUP(E385,squadre,16,FALSE)</f>
        <v>#N/A</v>
      </c>
      <c r="F393" s="58"/>
      <c r="G393" s="69"/>
      <c r="H393" s="69"/>
      <c r="I393" s="69"/>
      <c r="J393" s="69"/>
      <c r="K393" s="69"/>
      <c r="L393" s="69"/>
    </row>
    <row r="394" spans="1:12" x14ac:dyDescent="0.2">
      <c r="A394" s="81" t="e">
        <f>VLOOKUP(B385,squadre,17,FALSE)</f>
        <v>#N/A</v>
      </c>
      <c r="B394" s="70" t="e">
        <f>VLOOKUP(B385,squadre,18,FALSE)</f>
        <v>#N/A</v>
      </c>
      <c r="C394" s="69"/>
      <c r="D394" s="81" t="e">
        <f>VLOOKUP(E385,squadre,17,FALSE)</f>
        <v>#N/A</v>
      </c>
      <c r="E394" s="70" t="e">
        <f>VLOOKUP(E385,squadre,18,FALSE)</f>
        <v>#N/A</v>
      </c>
      <c r="F394" s="58"/>
      <c r="G394" s="69"/>
      <c r="H394" s="69"/>
      <c r="I394" s="69"/>
      <c r="J394" s="69"/>
      <c r="K394" s="69"/>
      <c r="L394" s="69"/>
    </row>
    <row r="395" spans="1:12" x14ac:dyDescent="0.2">
      <c r="A395" s="81" t="e">
        <f>VLOOKUP(B385,squadre,19,FALSE)</f>
        <v>#N/A</v>
      </c>
      <c r="B395" s="70" t="e">
        <f>VLOOKUP(B385,squadre,20,FALSE)</f>
        <v>#N/A</v>
      </c>
      <c r="C395" s="69"/>
      <c r="D395" s="81" t="e">
        <f>VLOOKUP(E385,squadre,19,FALSE)</f>
        <v>#N/A</v>
      </c>
      <c r="E395" s="70" t="e">
        <f>VLOOKUP(E385,squadre,20,FALSE)</f>
        <v>#N/A</v>
      </c>
      <c r="F395" s="58"/>
      <c r="G395" s="69"/>
      <c r="H395" s="69"/>
      <c r="I395" s="69"/>
      <c r="J395" s="69"/>
      <c r="K395" s="69"/>
      <c r="L395" s="69"/>
    </row>
    <row r="396" spans="1:12" x14ac:dyDescent="0.2">
      <c r="A396" s="81" t="e">
        <f>VLOOKUP(B385,squadre,21,FALSE)</f>
        <v>#N/A</v>
      </c>
      <c r="B396" s="70" t="e">
        <f>VLOOKUP(B385,squadre,22,FALSE)</f>
        <v>#N/A</v>
      </c>
      <c r="C396" s="69"/>
      <c r="D396" s="81" t="e">
        <f>VLOOKUP(E385,squadre,21,FALSE)</f>
        <v>#N/A</v>
      </c>
      <c r="E396" s="70" t="e">
        <f>VLOOKUP(E385,squadre,22,FALSE)</f>
        <v>#N/A</v>
      </c>
      <c r="F396" s="58"/>
      <c r="G396" s="69"/>
      <c r="H396" s="69"/>
      <c r="I396" s="69"/>
      <c r="J396" s="69"/>
      <c r="K396" s="69"/>
      <c r="L396" s="69"/>
    </row>
    <row r="397" spans="1:12" x14ac:dyDescent="0.2">
      <c r="A397" s="83"/>
      <c r="B397" s="74"/>
      <c r="C397" s="69"/>
      <c r="D397" s="83"/>
      <c r="E397" s="74"/>
      <c r="F397" s="58"/>
      <c r="G397" s="69"/>
      <c r="H397" s="69"/>
      <c r="I397" s="69"/>
      <c r="J397" s="69"/>
      <c r="K397" s="69"/>
      <c r="L397" s="69"/>
    </row>
    <row r="398" spans="1:12" x14ac:dyDescent="0.2">
      <c r="A398" s="55"/>
      <c r="B398" s="55"/>
      <c r="C398" s="55"/>
      <c r="D398" s="55"/>
      <c r="E398" s="55"/>
      <c r="F398" s="71"/>
      <c r="G398" s="69"/>
      <c r="H398" s="69"/>
      <c r="I398" s="69"/>
      <c r="J398" s="69"/>
      <c r="K398" s="69"/>
      <c r="L398" s="69"/>
    </row>
    <row r="399" spans="1:12" x14ac:dyDescent="0.2">
      <c r="A399" s="77" t="s">
        <v>352</v>
      </c>
      <c r="B399" s="78">
        <f>B385</f>
        <v>0</v>
      </c>
      <c r="C399" s="84"/>
      <c r="D399" s="84"/>
      <c r="E399" s="78">
        <f>E385</f>
        <v>0</v>
      </c>
      <c r="F399" s="71"/>
      <c r="G399" s="69"/>
      <c r="H399" s="69"/>
      <c r="I399" s="69"/>
      <c r="J399" s="69"/>
      <c r="K399" s="69"/>
      <c r="L399" s="69"/>
    </row>
    <row r="400" spans="1:12" x14ac:dyDescent="0.2">
      <c r="A400" s="56" t="s">
        <v>353</v>
      </c>
      <c r="B400" s="68"/>
      <c r="C400" s="14"/>
      <c r="D400" s="71"/>
      <c r="E400" s="68"/>
      <c r="F400" s="58"/>
      <c r="G400" s="69"/>
      <c r="H400" s="69"/>
      <c r="I400" s="69"/>
      <c r="J400" s="69"/>
      <c r="K400" s="69"/>
      <c r="L400" s="69"/>
    </row>
    <row r="401" spans="1:12" x14ac:dyDescent="0.2">
      <c r="A401" s="56" t="s">
        <v>354</v>
      </c>
      <c r="B401" s="69"/>
      <c r="C401" s="14"/>
      <c r="D401" s="71"/>
      <c r="E401" s="69"/>
      <c r="F401" s="58"/>
      <c r="G401" s="69"/>
      <c r="H401" s="69"/>
      <c r="I401" s="69"/>
      <c r="J401" s="69"/>
      <c r="K401" s="69"/>
      <c r="L401" s="69"/>
    </row>
    <row r="402" spans="1:12" x14ac:dyDescent="0.2">
      <c r="A402" s="56" t="s">
        <v>355</v>
      </c>
      <c r="B402" s="69"/>
      <c r="C402" s="14"/>
      <c r="D402" s="71"/>
      <c r="E402" s="69"/>
      <c r="F402" s="58"/>
      <c r="G402" s="69"/>
      <c r="H402" s="69"/>
      <c r="I402" s="69"/>
      <c r="J402" s="69"/>
      <c r="K402" s="69"/>
      <c r="L402" s="69"/>
    </row>
    <row r="403" spans="1:12" x14ac:dyDescent="0.2">
      <c r="A403" s="56" t="s">
        <v>356</v>
      </c>
      <c r="B403" s="68"/>
      <c r="C403" s="14"/>
      <c r="D403" s="71"/>
      <c r="E403" s="69"/>
      <c r="F403" s="58"/>
      <c r="G403" s="69"/>
      <c r="H403" s="69"/>
      <c r="I403" s="69"/>
      <c r="J403" s="69"/>
      <c r="K403" s="69"/>
      <c r="L403" s="69"/>
    </row>
    <row r="404" spans="1:12" ht="15.75" x14ac:dyDescent="0.25">
      <c r="A404" s="85" t="s">
        <v>357</v>
      </c>
      <c r="B404" s="86"/>
      <c r="C404" s="87"/>
      <c r="D404" s="88"/>
      <c r="E404" s="86"/>
      <c r="F404" s="58"/>
      <c r="G404" s="69"/>
      <c r="H404" s="69"/>
      <c r="I404" s="69"/>
      <c r="J404" s="69"/>
      <c r="K404" s="69"/>
      <c r="L404" s="69"/>
    </row>
    <row r="405" spans="1:12" x14ac:dyDescent="0.2">
      <c r="A405" s="89"/>
      <c r="B405" s="132"/>
      <c r="E405" s="55"/>
      <c r="F405" s="71"/>
      <c r="G405" s="69"/>
      <c r="H405" s="69"/>
      <c r="I405" s="69"/>
      <c r="J405" s="69"/>
      <c r="K405" s="69"/>
      <c r="L405" s="69"/>
    </row>
    <row r="406" spans="1:12" x14ac:dyDescent="0.2">
      <c r="A406" s="56" t="s">
        <v>358</v>
      </c>
      <c r="B406" s="69"/>
      <c r="C406" s="14"/>
      <c r="F406" s="71"/>
      <c r="G406" s="69"/>
      <c r="H406" s="69"/>
      <c r="I406" s="69"/>
      <c r="J406" s="69"/>
      <c r="K406" s="69"/>
      <c r="L406" s="69"/>
    </row>
    <row r="407" spans="1:12" x14ac:dyDescent="0.2">
      <c r="A407" s="55"/>
      <c r="B407" s="55"/>
      <c r="G407" s="55"/>
      <c r="H407" s="55"/>
      <c r="I407" s="55"/>
      <c r="J407" s="55"/>
      <c r="K407" s="55"/>
      <c r="L407" s="55"/>
    </row>
    <row r="408" spans="1:12" x14ac:dyDescent="0.2">
      <c r="A408" s="28" t="s">
        <v>341</v>
      </c>
      <c r="B408" s="125" t="s">
        <v>397</v>
      </c>
      <c r="D408" s="28" t="s">
        <v>342</v>
      </c>
      <c r="E408" s="125" t="s">
        <v>222</v>
      </c>
      <c r="G408" s="28" t="s">
        <v>359</v>
      </c>
      <c r="H408" s="3"/>
      <c r="K408" s="28" t="s">
        <v>360</v>
      </c>
      <c r="L408" s="3"/>
    </row>
    <row r="409" spans="1:12" x14ac:dyDescent="0.2">
      <c r="B409" s="55"/>
      <c r="E409" s="55"/>
      <c r="H409" s="55"/>
      <c r="L409" s="55"/>
    </row>
    <row r="410" spans="1:12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45" x14ac:dyDescent="0.6">
      <c r="A411" s="170" t="s">
        <v>331</v>
      </c>
      <c r="B411" s="160"/>
      <c r="C411" s="160"/>
      <c r="D411" s="160"/>
      <c r="E411" s="160"/>
      <c r="F411" s="52" t="s">
        <v>332</v>
      </c>
      <c r="G411" s="53"/>
      <c r="H411" s="53"/>
      <c r="I411" s="53"/>
      <c r="J411" s="53"/>
      <c r="K411" s="169" t="s">
        <v>333</v>
      </c>
      <c r="L411" s="160"/>
    </row>
    <row r="412" spans="1:12" x14ac:dyDescent="0.2">
      <c r="A412" s="8"/>
      <c r="B412" s="8"/>
      <c r="C412" s="55"/>
      <c r="D412" s="8"/>
      <c r="E412" s="8"/>
      <c r="F412" s="55"/>
      <c r="G412" s="8"/>
      <c r="H412" s="8"/>
      <c r="I412" s="8"/>
      <c r="J412" s="8"/>
      <c r="K412" s="8"/>
      <c r="L412" s="8"/>
    </row>
    <row r="413" spans="1:12" ht="25.5" x14ac:dyDescent="0.2">
      <c r="A413" s="56" t="s">
        <v>19</v>
      </c>
      <c r="B413" s="90">
        <f>B372+4</f>
        <v>100</v>
      </c>
      <c r="C413" s="58"/>
      <c r="D413" s="167" t="s">
        <v>334</v>
      </c>
      <c r="E413" s="168"/>
      <c r="F413" s="60">
        <f>B413</f>
        <v>100</v>
      </c>
      <c r="G413" s="61" t="s">
        <v>335</v>
      </c>
      <c r="H413" s="62" t="str">
        <f>B426</f>
        <v>Can. Mutina U14</v>
      </c>
      <c r="I413" s="167" t="s">
        <v>336</v>
      </c>
      <c r="J413" s="168"/>
      <c r="K413" s="62" t="str">
        <f>E426</f>
        <v>Bologna U14</v>
      </c>
      <c r="L413" s="61" t="s">
        <v>65</v>
      </c>
    </row>
    <row r="414" spans="1:12" x14ac:dyDescent="0.2">
      <c r="A414" s="56" t="s">
        <v>337</v>
      </c>
      <c r="B414" s="91">
        <f>VLOOKUP(FLOOR(B413/4,1)*4-3,calendario,2,FALSE)</f>
        <v>0.58333333333333337</v>
      </c>
      <c r="C414" s="58"/>
      <c r="D414" s="162"/>
      <c r="E414" s="163"/>
      <c r="F414" s="58"/>
      <c r="G414" s="68"/>
      <c r="H414" s="69"/>
      <c r="I414" s="68"/>
      <c r="J414" s="68"/>
      <c r="K414" s="68"/>
      <c r="L414" s="69"/>
    </row>
    <row r="415" spans="1:12" x14ac:dyDescent="0.2">
      <c r="A415" s="56" t="s">
        <v>338</v>
      </c>
      <c r="B415" s="70">
        <f>VLOOKUP(B413,calendario,3,FALSE)</f>
        <v>4</v>
      </c>
      <c r="C415" s="58"/>
      <c r="D415" s="150"/>
      <c r="E415" s="164"/>
      <c r="F415" s="58"/>
      <c r="G415" s="68"/>
      <c r="H415" s="69"/>
      <c r="I415" s="68"/>
      <c r="J415" s="68"/>
      <c r="K415" s="68"/>
      <c r="L415" s="69"/>
    </row>
    <row r="416" spans="1:12" x14ac:dyDescent="0.2">
      <c r="A416" s="56" t="s">
        <v>36</v>
      </c>
      <c r="B416" s="70" t="e">
        <f>VLOOKUP(B426,squadre,2,FALSE)</f>
        <v>#N/A</v>
      </c>
      <c r="C416" s="58"/>
      <c r="D416" s="150"/>
      <c r="E416" s="164"/>
      <c r="F416" s="58"/>
      <c r="G416" s="68"/>
      <c r="H416" s="69"/>
      <c r="I416" s="68"/>
      <c r="J416" s="68"/>
      <c r="K416" s="68"/>
      <c r="L416" s="69"/>
    </row>
    <row r="417" spans="1:12" x14ac:dyDescent="0.2">
      <c r="A417" s="56" t="s">
        <v>340</v>
      </c>
      <c r="B417" s="72">
        <v>42834</v>
      </c>
      <c r="C417" s="58"/>
      <c r="D417" s="150"/>
      <c r="E417" s="164"/>
      <c r="F417" s="58"/>
      <c r="G417" s="68"/>
      <c r="H417" s="69"/>
      <c r="I417" s="68"/>
      <c r="J417" s="68"/>
      <c r="K417" s="68"/>
      <c r="L417" s="69"/>
    </row>
    <row r="418" spans="1:12" x14ac:dyDescent="0.2">
      <c r="A418" s="73"/>
      <c r="B418" s="74"/>
      <c r="C418" s="58"/>
      <c r="D418" s="150"/>
      <c r="E418" s="164"/>
      <c r="F418" s="58"/>
      <c r="G418" s="68"/>
      <c r="H418" s="69"/>
      <c r="I418" s="68"/>
      <c r="J418" s="68"/>
      <c r="K418" s="68"/>
      <c r="L418" s="69"/>
    </row>
    <row r="419" spans="1:12" x14ac:dyDescent="0.2">
      <c r="A419" s="56" t="s">
        <v>341</v>
      </c>
      <c r="B419" s="70" t="str">
        <f>VLOOKUP(B413,calendario,9,FALSE)</f>
        <v>Ancona U14</v>
      </c>
      <c r="C419" s="58"/>
      <c r="D419" s="150"/>
      <c r="E419" s="164"/>
      <c r="F419" s="58"/>
      <c r="G419" s="68"/>
      <c r="H419" s="69"/>
      <c r="I419" s="68"/>
      <c r="J419" s="68"/>
      <c r="K419" s="68"/>
      <c r="L419" s="69"/>
    </row>
    <row r="420" spans="1:12" x14ac:dyDescent="0.2">
      <c r="A420" s="56" t="s">
        <v>342</v>
      </c>
      <c r="B420" s="74"/>
      <c r="C420" s="58"/>
      <c r="D420" s="150"/>
      <c r="E420" s="164"/>
      <c r="F420" s="58"/>
      <c r="G420" s="69"/>
      <c r="H420" s="69"/>
      <c r="I420" s="69"/>
      <c r="J420" s="69"/>
      <c r="K420" s="69"/>
      <c r="L420" s="69"/>
    </row>
    <row r="421" spans="1:12" x14ac:dyDescent="0.2">
      <c r="A421" s="73"/>
      <c r="B421" s="74"/>
      <c r="C421" s="58"/>
      <c r="D421" s="150"/>
      <c r="E421" s="164"/>
      <c r="F421" s="58"/>
      <c r="G421" s="69"/>
      <c r="H421" s="69"/>
      <c r="I421" s="69"/>
      <c r="J421" s="69"/>
      <c r="K421" s="69"/>
      <c r="L421" s="69"/>
    </row>
    <row r="422" spans="1:12" x14ac:dyDescent="0.2">
      <c r="A422" s="56" t="s">
        <v>343</v>
      </c>
      <c r="B422" s="74"/>
      <c r="C422" s="58"/>
      <c r="D422" s="150"/>
      <c r="E422" s="164"/>
      <c r="F422" s="58"/>
      <c r="G422" s="69"/>
      <c r="H422" s="69"/>
      <c r="I422" s="69"/>
      <c r="J422" s="69"/>
      <c r="K422" s="69"/>
      <c r="L422" s="69"/>
    </row>
    <row r="423" spans="1:12" x14ac:dyDescent="0.2">
      <c r="A423" s="56" t="s">
        <v>344</v>
      </c>
      <c r="B423" s="74"/>
      <c r="C423" s="58"/>
      <c r="D423" s="150"/>
      <c r="E423" s="164"/>
      <c r="F423" s="58"/>
      <c r="G423" s="69"/>
      <c r="H423" s="69"/>
      <c r="I423" s="69"/>
      <c r="J423" s="69"/>
      <c r="K423" s="69"/>
      <c r="L423" s="69"/>
    </row>
    <row r="424" spans="1:12" x14ac:dyDescent="0.2">
      <c r="A424" s="56" t="s">
        <v>345</v>
      </c>
      <c r="B424" s="74"/>
      <c r="C424" s="58"/>
      <c r="D424" s="165"/>
      <c r="E424" s="166"/>
      <c r="F424" s="58"/>
      <c r="G424" s="69"/>
      <c r="H424" s="69"/>
      <c r="I424" s="69"/>
      <c r="J424" s="69"/>
      <c r="K424" s="69"/>
      <c r="L424" s="69"/>
    </row>
    <row r="425" spans="1:12" x14ac:dyDescent="0.2">
      <c r="A425" s="55"/>
      <c r="B425" s="55"/>
      <c r="D425" s="55"/>
      <c r="E425" s="55"/>
      <c r="F425" s="71"/>
      <c r="G425" s="69"/>
      <c r="H425" s="69"/>
      <c r="I425" s="69"/>
      <c r="J425" s="69"/>
      <c r="K425" s="69"/>
      <c r="L425" s="69"/>
    </row>
    <row r="426" spans="1:12" x14ac:dyDescent="0.2">
      <c r="A426" s="77" t="s">
        <v>346</v>
      </c>
      <c r="B426" s="78" t="str">
        <f>VLOOKUP(B413,calendario,5,FALSE)</f>
        <v>Can. Mutina U14</v>
      </c>
      <c r="C426" s="79"/>
      <c r="D426" s="77" t="s">
        <v>347</v>
      </c>
      <c r="E426" s="78" t="str">
        <f>VLOOKUP(B413,calendario,6,FALSE)</f>
        <v>Bologna U14</v>
      </c>
      <c r="F426" s="6"/>
      <c r="G426" s="69"/>
      <c r="H426" s="69"/>
      <c r="I426" s="69"/>
      <c r="J426" s="69"/>
      <c r="K426" s="69"/>
      <c r="L426" s="69"/>
    </row>
    <row r="427" spans="1:12" x14ac:dyDescent="0.2">
      <c r="A427" s="56" t="s">
        <v>348</v>
      </c>
      <c r="B427" s="56" t="s">
        <v>349</v>
      </c>
      <c r="C427" s="73"/>
      <c r="D427" s="56" t="s">
        <v>348</v>
      </c>
      <c r="E427" s="56" t="s">
        <v>349</v>
      </c>
      <c r="F427" s="80"/>
      <c r="G427" s="69"/>
      <c r="H427" s="69"/>
      <c r="I427" s="69"/>
      <c r="J427" s="69"/>
      <c r="K427" s="69"/>
      <c r="L427" s="69"/>
    </row>
    <row r="428" spans="1:12" x14ac:dyDescent="0.2">
      <c r="A428" s="81" t="e">
        <f>VLOOKUP(B426,squadre,3,FALSE)</f>
        <v>#N/A</v>
      </c>
      <c r="B428" s="70" t="e">
        <f>VLOOKUP(B426,squadre,4,FALSE)</f>
        <v>#N/A</v>
      </c>
      <c r="C428" s="69"/>
      <c r="D428" s="81" t="e">
        <f>VLOOKUP(E426,squadre,3,FALSE)</f>
        <v>#N/A</v>
      </c>
      <c r="E428" s="70" t="e">
        <f>VLOOKUP(E426,squadre,4,FALSE)</f>
        <v>#N/A</v>
      </c>
      <c r="F428" s="58"/>
      <c r="G428" s="69"/>
      <c r="H428" s="69"/>
      <c r="I428" s="69"/>
      <c r="J428" s="69"/>
      <c r="K428" s="69"/>
      <c r="L428" s="69"/>
    </row>
    <row r="429" spans="1:12" x14ac:dyDescent="0.2">
      <c r="A429" s="81" t="e">
        <f>VLOOKUP(B426,squadre,5,FALSE)</f>
        <v>#N/A</v>
      </c>
      <c r="B429" s="70" t="e">
        <f>VLOOKUP(B426,squadre,6,FALSE)</f>
        <v>#N/A</v>
      </c>
      <c r="C429" s="69"/>
      <c r="D429" s="81" t="e">
        <f>VLOOKUP(E426,squadre,5,FALSE)</f>
        <v>#N/A</v>
      </c>
      <c r="E429" s="70" t="e">
        <f>VLOOKUP(E426,squadre,6,FALSE)</f>
        <v>#N/A</v>
      </c>
      <c r="F429" s="58"/>
      <c r="G429" s="69"/>
      <c r="H429" s="69"/>
      <c r="I429" s="69"/>
      <c r="J429" s="69"/>
      <c r="K429" s="69"/>
      <c r="L429" s="69"/>
    </row>
    <row r="430" spans="1:12" x14ac:dyDescent="0.2">
      <c r="A430" s="81" t="e">
        <f>VLOOKUP(B426,squadre,7,FALSE)</f>
        <v>#N/A</v>
      </c>
      <c r="B430" s="70" t="e">
        <f>VLOOKUP(B426,squadre,8,FALSE)</f>
        <v>#N/A</v>
      </c>
      <c r="C430" s="69"/>
      <c r="D430" s="81" t="e">
        <f>VLOOKUP(E426,squadre,7,FALSE)</f>
        <v>#N/A</v>
      </c>
      <c r="E430" s="70" t="e">
        <f>VLOOKUP(E426,squadre,8,FALSE)</f>
        <v>#N/A</v>
      </c>
      <c r="F430" s="58"/>
      <c r="G430" s="69"/>
      <c r="H430" s="69"/>
      <c r="I430" s="69"/>
      <c r="J430" s="69"/>
      <c r="K430" s="69"/>
      <c r="L430" s="69"/>
    </row>
    <row r="431" spans="1:12" x14ac:dyDescent="0.2">
      <c r="A431" s="81" t="e">
        <f>VLOOKUP(B426,squadre,9,FALSE)</f>
        <v>#N/A</v>
      </c>
      <c r="B431" s="70" t="e">
        <f>VLOOKUP(B426,squadre,10,FALSE)</f>
        <v>#N/A</v>
      </c>
      <c r="C431" s="69"/>
      <c r="D431" s="81" t="e">
        <f>VLOOKUP(E426,squadre,9,FALSE)</f>
        <v>#N/A</v>
      </c>
      <c r="E431" s="70" t="e">
        <f>VLOOKUP(E426,squadre,10,FALSE)</f>
        <v>#N/A</v>
      </c>
      <c r="F431" s="58"/>
      <c r="G431" s="69"/>
      <c r="H431" s="69"/>
      <c r="I431" s="69"/>
      <c r="J431" s="69"/>
      <c r="K431" s="69"/>
      <c r="L431" s="69"/>
    </row>
    <row r="432" spans="1:12" x14ac:dyDescent="0.2">
      <c r="A432" s="81" t="e">
        <f>VLOOKUP(B426,squadre,11,FALSE)</f>
        <v>#N/A</v>
      </c>
      <c r="B432" s="70" t="e">
        <f>VLOOKUP(B426,squadre,12,FALSE)</f>
        <v>#N/A</v>
      </c>
      <c r="C432" s="69"/>
      <c r="D432" s="81" t="e">
        <f>VLOOKUP(E426,squadre,11,FALSE)</f>
        <v>#N/A</v>
      </c>
      <c r="E432" s="70" t="e">
        <f>VLOOKUP(E426,squadre,12,FALSE)</f>
        <v>#N/A</v>
      </c>
      <c r="F432" s="58"/>
      <c r="G432" s="69"/>
      <c r="H432" s="69"/>
      <c r="I432" s="69"/>
      <c r="J432" s="69"/>
      <c r="K432" s="69"/>
      <c r="L432" s="69"/>
    </row>
    <row r="433" spans="1:12" x14ac:dyDescent="0.2">
      <c r="A433" s="81" t="e">
        <f>VLOOKUP(B426,squadre,13,FALSE)</f>
        <v>#N/A</v>
      </c>
      <c r="B433" s="70" t="e">
        <f>VLOOKUP(B426,squadre,14,FALSE)</f>
        <v>#N/A</v>
      </c>
      <c r="C433" s="69"/>
      <c r="D433" s="81" t="e">
        <f>VLOOKUP(E426,squadre,13,FALSE)</f>
        <v>#N/A</v>
      </c>
      <c r="E433" s="70" t="e">
        <f>VLOOKUP(E426,squadre,14,FALSE)</f>
        <v>#N/A</v>
      </c>
      <c r="F433" s="58"/>
      <c r="G433" s="69"/>
      <c r="H433" s="69"/>
      <c r="I433" s="69"/>
      <c r="J433" s="69"/>
      <c r="K433" s="69"/>
      <c r="L433" s="69"/>
    </row>
    <row r="434" spans="1:12" x14ac:dyDescent="0.2">
      <c r="A434" s="81" t="e">
        <f>VLOOKUP(B426,squadre,15,FALSE)</f>
        <v>#N/A</v>
      </c>
      <c r="B434" s="70" t="e">
        <f>VLOOKUP(B426,squadre,16,FALSE)</f>
        <v>#N/A</v>
      </c>
      <c r="C434" s="69"/>
      <c r="D434" s="81" t="e">
        <f>VLOOKUP(E426,squadre,15,FALSE)</f>
        <v>#N/A</v>
      </c>
      <c r="E434" s="70" t="e">
        <f>VLOOKUP(E426,squadre,16,FALSE)</f>
        <v>#N/A</v>
      </c>
      <c r="F434" s="58"/>
      <c r="G434" s="69"/>
      <c r="H434" s="69"/>
      <c r="I434" s="69"/>
      <c r="J434" s="69"/>
      <c r="K434" s="69"/>
      <c r="L434" s="69"/>
    </row>
    <row r="435" spans="1:12" x14ac:dyDescent="0.2">
      <c r="A435" s="81" t="e">
        <f>VLOOKUP(B426,squadre,17,FALSE)</f>
        <v>#N/A</v>
      </c>
      <c r="B435" s="70" t="e">
        <f>VLOOKUP(B426,squadre,18,FALSE)</f>
        <v>#N/A</v>
      </c>
      <c r="C435" s="69"/>
      <c r="D435" s="81" t="e">
        <f>VLOOKUP(E426,squadre,17,FALSE)</f>
        <v>#N/A</v>
      </c>
      <c r="E435" s="70" t="e">
        <f>VLOOKUP(E426,squadre,18,FALSE)</f>
        <v>#N/A</v>
      </c>
      <c r="F435" s="58"/>
      <c r="G435" s="69"/>
      <c r="H435" s="69"/>
      <c r="I435" s="69"/>
      <c r="J435" s="69"/>
      <c r="K435" s="69"/>
      <c r="L435" s="69"/>
    </row>
    <row r="436" spans="1:12" x14ac:dyDescent="0.2">
      <c r="A436" s="81" t="e">
        <f>VLOOKUP(B426,squadre,19,FALSE)</f>
        <v>#N/A</v>
      </c>
      <c r="B436" s="70" t="e">
        <f>VLOOKUP(B426,squadre,20,FALSE)</f>
        <v>#N/A</v>
      </c>
      <c r="C436" s="69"/>
      <c r="D436" s="81" t="e">
        <f>VLOOKUP(E426,squadre,19,FALSE)</f>
        <v>#N/A</v>
      </c>
      <c r="E436" s="70" t="e">
        <f>VLOOKUP(E426,squadre,20,FALSE)</f>
        <v>#N/A</v>
      </c>
      <c r="F436" s="58"/>
      <c r="G436" s="69"/>
      <c r="H436" s="69"/>
      <c r="I436" s="69"/>
      <c r="J436" s="69"/>
      <c r="K436" s="69"/>
      <c r="L436" s="69"/>
    </row>
    <row r="437" spans="1:12" x14ac:dyDescent="0.2">
      <c r="A437" s="81" t="e">
        <f>VLOOKUP(B426,squadre,21,FALSE)</f>
        <v>#N/A</v>
      </c>
      <c r="B437" s="70" t="e">
        <f>VLOOKUP(B426,squadre,22,FALSE)</f>
        <v>#N/A</v>
      </c>
      <c r="C437" s="69"/>
      <c r="D437" s="81" t="e">
        <f>VLOOKUP(E426,squadre,21,FALSE)</f>
        <v>#N/A</v>
      </c>
      <c r="E437" s="70" t="e">
        <f>VLOOKUP(E426,squadre,22,FALSE)</f>
        <v>#N/A</v>
      </c>
      <c r="F437" s="58"/>
      <c r="G437" s="69"/>
      <c r="H437" s="69"/>
      <c r="I437" s="69"/>
      <c r="J437" s="69"/>
      <c r="K437" s="69"/>
      <c r="L437" s="69"/>
    </row>
    <row r="438" spans="1:12" x14ac:dyDescent="0.2">
      <c r="A438" s="83"/>
      <c r="B438" s="74"/>
      <c r="C438" s="69"/>
      <c r="D438" s="83"/>
      <c r="E438" s="74"/>
      <c r="F438" s="58"/>
      <c r="G438" s="69"/>
      <c r="H438" s="69"/>
      <c r="I438" s="69"/>
      <c r="J438" s="69"/>
      <c r="K438" s="69"/>
      <c r="L438" s="69"/>
    </row>
    <row r="439" spans="1:12" x14ac:dyDescent="0.2">
      <c r="A439" s="55"/>
      <c r="B439" s="55"/>
      <c r="C439" s="55"/>
      <c r="D439" s="55"/>
      <c r="E439" s="55"/>
      <c r="F439" s="71"/>
      <c r="G439" s="69"/>
      <c r="H439" s="69"/>
      <c r="I439" s="69"/>
      <c r="J439" s="69"/>
      <c r="K439" s="69"/>
      <c r="L439" s="69"/>
    </row>
    <row r="440" spans="1:12" x14ac:dyDescent="0.2">
      <c r="A440" s="77" t="s">
        <v>352</v>
      </c>
      <c r="B440" s="78" t="str">
        <f>B426</f>
        <v>Can. Mutina U14</v>
      </c>
      <c r="C440" s="84"/>
      <c r="D440" s="84"/>
      <c r="E440" s="78" t="str">
        <f>E426</f>
        <v>Bologna U14</v>
      </c>
      <c r="F440" s="71"/>
      <c r="G440" s="69"/>
      <c r="H440" s="69"/>
      <c r="I440" s="69"/>
      <c r="J440" s="69"/>
      <c r="K440" s="69"/>
      <c r="L440" s="69"/>
    </row>
    <row r="441" spans="1:12" x14ac:dyDescent="0.2">
      <c r="A441" s="56" t="s">
        <v>353</v>
      </c>
      <c r="B441" s="68"/>
      <c r="C441" s="14"/>
      <c r="D441" s="71"/>
      <c r="E441" s="68"/>
      <c r="F441" s="58"/>
      <c r="G441" s="69"/>
      <c r="H441" s="69"/>
      <c r="I441" s="69"/>
      <c r="J441" s="69"/>
      <c r="K441" s="69"/>
      <c r="L441" s="69"/>
    </row>
    <row r="442" spans="1:12" x14ac:dyDescent="0.2">
      <c r="A442" s="56" t="s">
        <v>354</v>
      </c>
      <c r="B442" s="69"/>
      <c r="C442" s="14"/>
      <c r="D442" s="71"/>
      <c r="E442" s="69"/>
      <c r="F442" s="58"/>
      <c r="G442" s="69"/>
      <c r="H442" s="69"/>
      <c r="I442" s="69"/>
      <c r="J442" s="69"/>
      <c r="K442" s="69"/>
      <c r="L442" s="69"/>
    </row>
    <row r="443" spans="1:12" x14ac:dyDescent="0.2">
      <c r="A443" s="56" t="s">
        <v>355</v>
      </c>
      <c r="B443" s="69"/>
      <c r="C443" s="14"/>
      <c r="D443" s="71"/>
      <c r="E443" s="69"/>
      <c r="F443" s="58"/>
      <c r="G443" s="69"/>
      <c r="H443" s="69"/>
      <c r="I443" s="69"/>
      <c r="J443" s="69"/>
      <c r="K443" s="69"/>
      <c r="L443" s="69"/>
    </row>
    <row r="444" spans="1:12" x14ac:dyDescent="0.2">
      <c r="A444" s="56" t="s">
        <v>356</v>
      </c>
      <c r="B444" s="68"/>
      <c r="C444" s="14"/>
      <c r="D444" s="71"/>
      <c r="E444" s="69"/>
      <c r="F444" s="58"/>
      <c r="G444" s="69"/>
      <c r="H444" s="69"/>
      <c r="I444" s="69"/>
      <c r="J444" s="69"/>
      <c r="K444" s="69"/>
      <c r="L444" s="69"/>
    </row>
    <row r="445" spans="1:12" ht="15.75" x14ac:dyDescent="0.25">
      <c r="A445" s="85" t="s">
        <v>357</v>
      </c>
      <c r="B445" s="86">
        <v>4</v>
      </c>
      <c r="C445" s="87"/>
      <c r="D445" s="88"/>
      <c r="E445" s="86">
        <v>6</v>
      </c>
      <c r="F445" s="58"/>
      <c r="G445" s="69"/>
      <c r="H445" s="69"/>
      <c r="I445" s="69"/>
      <c r="J445" s="69"/>
      <c r="K445" s="69"/>
      <c r="L445" s="69"/>
    </row>
    <row r="446" spans="1:12" x14ac:dyDescent="0.2">
      <c r="A446" s="89"/>
      <c r="B446" s="132"/>
      <c r="E446" s="55"/>
      <c r="F446" s="71"/>
      <c r="G446" s="69"/>
      <c r="H446" s="69"/>
      <c r="I446" s="69"/>
      <c r="J446" s="69"/>
      <c r="K446" s="69"/>
      <c r="L446" s="69"/>
    </row>
    <row r="447" spans="1:12" x14ac:dyDescent="0.2">
      <c r="A447" s="56" t="s">
        <v>358</v>
      </c>
      <c r="B447" s="69"/>
      <c r="C447" s="14"/>
      <c r="F447" s="71"/>
      <c r="G447" s="69"/>
      <c r="H447" s="69"/>
      <c r="I447" s="69"/>
      <c r="J447" s="69"/>
      <c r="K447" s="69"/>
      <c r="L447" s="69"/>
    </row>
    <row r="448" spans="1:12" x14ac:dyDescent="0.2">
      <c r="A448" s="55"/>
      <c r="B448" s="55"/>
      <c r="G448" s="55"/>
      <c r="H448" s="55"/>
      <c r="I448" s="55"/>
      <c r="J448" s="55"/>
      <c r="K448" s="55"/>
      <c r="L448" s="55"/>
    </row>
    <row r="449" spans="1:12" x14ac:dyDescent="0.2">
      <c r="A449" s="28" t="s">
        <v>341</v>
      </c>
      <c r="B449" s="125" t="s">
        <v>397</v>
      </c>
      <c r="D449" s="28" t="s">
        <v>342</v>
      </c>
      <c r="E449" s="125" t="s">
        <v>222</v>
      </c>
      <c r="G449" s="28" t="s">
        <v>359</v>
      </c>
      <c r="H449" s="3"/>
      <c r="K449" s="28" t="s">
        <v>360</v>
      </c>
      <c r="L449" s="3"/>
    </row>
    <row r="450" spans="1:12" x14ac:dyDescent="0.2">
      <c r="B450" s="55"/>
      <c r="E450" s="55"/>
      <c r="H450" s="55"/>
      <c r="L450" s="55"/>
    </row>
    <row r="451" spans="1:12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ht="45" x14ac:dyDescent="0.6">
      <c r="A452" s="170" t="s">
        <v>331</v>
      </c>
      <c r="B452" s="160"/>
      <c r="C452" s="160"/>
      <c r="D452" s="160"/>
      <c r="E452" s="160"/>
      <c r="F452" s="52" t="s">
        <v>332</v>
      </c>
      <c r="G452" s="53"/>
      <c r="H452" s="53"/>
      <c r="I452" s="53"/>
      <c r="J452" s="53"/>
      <c r="K452" s="169" t="s">
        <v>333</v>
      </c>
      <c r="L452" s="160"/>
    </row>
    <row r="453" spans="1:12" x14ac:dyDescent="0.2">
      <c r="A453" s="8"/>
      <c r="B453" s="8"/>
      <c r="C453" s="55"/>
      <c r="D453" s="8"/>
      <c r="E453" s="8"/>
      <c r="F453" s="55"/>
      <c r="G453" s="8"/>
      <c r="H453" s="8"/>
      <c r="I453" s="8"/>
      <c r="J453" s="8"/>
      <c r="K453" s="8"/>
      <c r="L453" s="8"/>
    </row>
    <row r="454" spans="1:12" x14ac:dyDescent="0.2">
      <c r="A454" s="56" t="s">
        <v>19</v>
      </c>
      <c r="B454" s="90">
        <f>B413+4</f>
        <v>104</v>
      </c>
      <c r="C454" s="58"/>
      <c r="D454" s="167" t="s">
        <v>334</v>
      </c>
      <c r="E454" s="168"/>
      <c r="F454" s="60">
        <f>B454</f>
        <v>104</v>
      </c>
      <c r="G454" s="61" t="s">
        <v>335</v>
      </c>
      <c r="H454" s="62">
        <f>B467</f>
        <v>0</v>
      </c>
      <c r="I454" s="167" t="s">
        <v>336</v>
      </c>
      <c r="J454" s="168"/>
      <c r="K454" s="62">
        <f>E467</f>
        <v>0</v>
      </c>
      <c r="L454" s="61" t="s">
        <v>65</v>
      </c>
    </row>
    <row r="455" spans="1:12" x14ac:dyDescent="0.2">
      <c r="A455" s="56" t="s">
        <v>337</v>
      </c>
      <c r="B455" s="91">
        <f>VLOOKUP(FLOOR(B454/4,1)*4-3,calendario,2,FALSE)</f>
        <v>0.60416666666666674</v>
      </c>
      <c r="C455" s="58"/>
      <c r="D455" s="162"/>
      <c r="E455" s="163"/>
      <c r="F455" s="58"/>
      <c r="G455" s="68"/>
      <c r="H455" s="69"/>
      <c r="I455" s="68"/>
      <c r="J455" s="68"/>
      <c r="K455" s="68"/>
      <c r="L455" s="69"/>
    </row>
    <row r="456" spans="1:12" x14ac:dyDescent="0.2">
      <c r="A456" s="56" t="s">
        <v>338</v>
      </c>
      <c r="B456" s="70">
        <f>VLOOKUP(B454,calendario,3,FALSE)</f>
        <v>4</v>
      </c>
      <c r="C456" s="58"/>
      <c r="D456" s="150"/>
      <c r="E456" s="164"/>
      <c r="F456" s="58"/>
      <c r="G456" s="68"/>
      <c r="H456" s="69"/>
      <c r="I456" s="68"/>
      <c r="J456" s="68"/>
      <c r="K456" s="68"/>
      <c r="L456" s="69"/>
    </row>
    <row r="457" spans="1:12" x14ac:dyDescent="0.2">
      <c r="A457" s="56" t="s">
        <v>36</v>
      </c>
      <c r="B457" s="70" t="e">
        <f>VLOOKUP(B467,squadre,2,FALSE)</f>
        <v>#N/A</v>
      </c>
      <c r="C457" s="58"/>
      <c r="D457" s="150"/>
      <c r="E457" s="164"/>
      <c r="F457" s="58"/>
      <c r="G457" s="68"/>
      <c r="H457" s="69"/>
      <c r="I457" s="68"/>
      <c r="J457" s="68"/>
      <c r="K457" s="68"/>
      <c r="L457" s="69"/>
    </row>
    <row r="458" spans="1:12" x14ac:dyDescent="0.2">
      <c r="A458" s="56" t="s">
        <v>340</v>
      </c>
      <c r="B458" s="72">
        <v>42834</v>
      </c>
      <c r="C458" s="58"/>
      <c r="D458" s="150"/>
      <c r="E458" s="164"/>
      <c r="F458" s="58"/>
      <c r="G458" s="68"/>
      <c r="H458" s="69"/>
      <c r="I458" s="68"/>
      <c r="J458" s="68"/>
      <c r="K458" s="68"/>
      <c r="L458" s="69"/>
    </row>
    <row r="459" spans="1:12" x14ac:dyDescent="0.2">
      <c r="A459" s="73"/>
      <c r="B459" s="74"/>
      <c r="C459" s="58"/>
      <c r="D459" s="150"/>
      <c r="E459" s="164"/>
      <c r="F459" s="58"/>
      <c r="G459" s="68"/>
      <c r="H459" s="69"/>
      <c r="I459" s="68"/>
      <c r="J459" s="68"/>
      <c r="K459" s="68"/>
      <c r="L459" s="69"/>
    </row>
    <row r="460" spans="1:12" x14ac:dyDescent="0.2">
      <c r="A460" s="56" t="s">
        <v>341</v>
      </c>
      <c r="B460" s="70">
        <f>VLOOKUP(B454,calendario,9,FALSE)</f>
        <v>0</v>
      </c>
      <c r="C460" s="58"/>
      <c r="D460" s="150"/>
      <c r="E460" s="164"/>
      <c r="F460" s="58"/>
      <c r="G460" s="68"/>
      <c r="H460" s="69"/>
      <c r="I460" s="68"/>
      <c r="J460" s="68"/>
      <c r="K460" s="68"/>
      <c r="L460" s="69"/>
    </row>
    <row r="461" spans="1:12" x14ac:dyDescent="0.2">
      <c r="A461" s="56" t="s">
        <v>342</v>
      </c>
      <c r="B461" s="74"/>
      <c r="C461" s="58"/>
      <c r="D461" s="150"/>
      <c r="E461" s="164"/>
      <c r="F461" s="58"/>
      <c r="G461" s="69"/>
      <c r="H461" s="69"/>
      <c r="I461" s="69"/>
      <c r="J461" s="69"/>
      <c r="K461" s="69"/>
      <c r="L461" s="69"/>
    </row>
    <row r="462" spans="1:12" x14ac:dyDescent="0.2">
      <c r="A462" s="73"/>
      <c r="B462" s="74"/>
      <c r="C462" s="58"/>
      <c r="D462" s="150"/>
      <c r="E462" s="164"/>
      <c r="F462" s="58"/>
      <c r="G462" s="69"/>
      <c r="H462" s="69"/>
      <c r="I462" s="69"/>
      <c r="J462" s="69"/>
      <c r="K462" s="69"/>
      <c r="L462" s="69"/>
    </row>
    <row r="463" spans="1:12" x14ac:dyDescent="0.2">
      <c r="A463" s="56" t="s">
        <v>343</v>
      </c>
      <c r="B463" s="74"/>
      <c r="C463" s="58"/>
      <c r="D463" s="150"/>
      <c r="E463" s="164"/>
      <c r="F463" s="58"/>
      <c r="G463" s="69"/>
      <c r="H463" s="69"/>
      <c r="I463" s="69"/>
      <c r="J463" s="69"/>
      <c r="K463" s="69"/>
      <c r="L463" s="69"/>
    </row>
    <row r="464" spans="1:12" x14ac:dyDescent="0.2">
      <c r="A464" s="56" t="s">
        <v>344</v>
      </c>
      <c r="B464" s="74"/>
      <c r="C464" s="58"/>
      <c r="D464" s="150"/>
      <c r="E464" s="164"/>
      <c r="F464" s="58"/>
      <c r="G464" s="69"/>
      <c r="H464" s="69"/>
      <c r="I464" s="69"/>
      <c r="J464" s="69"/>
      <c r="K464" s="69"/>
      <c r="L464" s="69"/>
    </row>
    <row r="465" spans="1:12" x14ac:dyDescent="0.2">
      <c r="A465" s="56" t="s">
        <v>345</v>
      </c>
      <c r="B465" s="74"/>
      <c r="C465" s="58"/>
      <c r="D465" s="165"/>
      <c r="E465" s="166"/>
      <c r="F465" s="58"/>
      <c r="G465" s="69"/>
      <c r="H465" s="69"/>
      <c r="I465" s="69"/>
      <c r="J465" s="69"/>
      <c r="K465" s="69"/>
      <c r="L465" s="69"/>
    </row>
    <row r="466" spans="1:12" x14ac:dyDescent="0.2">
      <c r="A466" s="55"/>
      <c r="B466" s="55"/>
      <c r="D466" s="55"/>
      <c r="E466" s="55"/>
      <c r="F466" s="71"/>
      <c r="G466" s="69"/>
      <c r="H466" s="69"/>
      <c r="I466" s="69"/>
      <c r="J466" s="69"/>
      <c r="K466" s="69"/>
      <c r="L466" s="69"/>
    </row>
    <row r="467" spans="1:12" x14ac:dyDescent="0.2">
      <c r="A467" s="77" t="s">
        <v>346</v>
      </c>
      <c r="B467" s="78">
        <f>VLOOKUP(B454,calendario,5,FALSE)</f>
        <v>0</v>
      </c>
      <c r="C467" s="79"/>
      <c r="D467" s="77" t="s">
        <v>347</v>
      </c>
      <c r="E467" s="78">
        <f>VLOOKUP(B454,calendario,6,FALSE)</f>
        <v>0</v>
      </c>
      <c r="F467" s="6"/>
      <c r="G467" s="69"/>
      <c r="H467" s="69"/>
      <c r="I467" s="69"/>
      <c r="J467" s="69"/>
      <c r="K467" s="69"/>
      <c r="L467" s="69"/>
    </row>
    <row r="468" spans="1:12" x14ac:dyDescent="0.2">
      <c r="A468" s="56" t="s">
        <v>348</v>
      </c>
      <c r="B468" s="56" t="s">
        <v>349</v>
      </c>
      <c r="C468" s="73"/>
      <c r="D468" s="56" t="s">
        <v>348</v>
      </c>
      <c r="E468" s="56" t="s">
        <v>349</v>
      </c>
      <c r="F468" s="80"/>
      <c r="G468" s="69"/>
      <c r="H468" s="69"/>
      <c r="I468" s="69"/>
      <c r="J468" s="69"/>
      <c r="K468" s="69"/>
      <c r="L468" s="69"/>
    </row>
    <row r="469" spans="1:12" x14ac:dyDescent="0.2">
      <c r="A469" s="81" t="e">
        <f>VLOOKUP(B467,squadre,3,FALSE)</f>
        <v>#N/A</v>
      </c>
      <c r="B469" s="70" t="e">
        <f>VLOOKUP(B467,squadre,4,FALSE)</f>
        <v>#N/A</v>
      </c>
      <c r="C469" s="69"/>
      <c r="D469" s="81" t="e">
        <f>VLOOKUP(E467,squadre,3,FALSE)</f>
        <v>#N/A</v>
      </c>
      <c r="E469" s="70" t="e">
        <f>VLOOKUP(E467,squadre,4,FALSE)</f>
        <v>#N/A</v>
      </c>
      <c r="F469" s="58"/>
      <c r="G469" s="69"/>
      <c r="H469" s="69"/>
      <c r="I469" s="69"/>
      <c r="J469" s="69"/>
      <c r="K469" s="69"/>
      <c r="L469" s="69"/>
    </row>
    <row r="470" spans="1:12" x14ac:dyDescent="0.2">
      <c r="A470" s="81" t="e">
        <f>VLOOKUP(B467,squadre,5,FALSE)</f>
        <v>#N/A</v>
      </c>
      <c r="B470" s="70" t="e">
        <f>VLOOKUP(B467,squadre,6,FALSE)</f>
        <v>#N/A</v>
      </c>
      <c r="C470" s="69"/>
      <c r="D470" s="81" t="e">
        <f>VLOOKUP(E467,squadre,5,FALSE)</f>
        <v>#N/A</v>
      </c>
      <c r="E470" s="70" t="e">
        <f>VLOOKUP(E467,squadre,6,FALSE)</f>
        <v>#N/A</v>
      </c>
      <c r="F470" s="58"/>
      <c r="G470" s="69"/>
      <c r="H470" s="69"/>
      <c r="I470" s="69"/>
      <c r="J470" s="69"/>
      <c r="K470" s="69"/>
      <c r="L470" s="69"/>
    </row>
    <row r="471" spans="1:12" x14ac:dyDescent="0.2">
      <c r="A471" s="81" t="e">
        <f>VLOOKUP(B467,squadre,7,FALSE)</f>
        <v>#N/A</v>
      </c>
      <c r="B471" s="70" t="e">
        <f>VLOOKUP(B467,squadre,8,FALSE)</f>
        <v>#N/A</v>
      </c>
      <c r="C471" s="69"/>
      <c r="D471" s="81" t="e">
        <f>VLOOKUP(E467,squadre,7,FALSE)</f>
        <v>#N/A</v>
      </c>
      <c r="E471" s="70" t="e">
        <f>VLOOKUP(E467,squadre,8,FALSE)</f>
        <v>#N/A</v>
      </c>
      <c r="F471" s="58"/>
      <c r="G471" s="69"/>
      <c r="H471" s="69"/>
      <c r="I471" s="69"/>
      <c r="J471" s="69"/>
      <c r="K471" s="69"/>
      <c r="L471" s="69"/>
    </row>
    <row r="472" spans="1:12" x14ac:dyDescent="0.2">
      <c r="A472" s="81" t="e">
        <f>VLOOKUP(B467,squadre,9,FALSE)</f>
        <v>#N/A</v>
      </c>
      <c r="B472" s="70" t="e">
        <f>VLOOKUP(B467,squadre,10,FALSE)</f>
        <v>#N/A</v>
      </c>
      <c r="C472" s="69"/>
      <c r="D472" s="81" t="e">
        <f>VLOOKUP(E467,squadre,9,FALSE)</f>
        <v>#N/A</v>
      </c>
      <c r="E472" s="70" t="e">
        <f>VLOOKUP(E467,squadre,10,FALSE)</f>
        <v>#N/A</v>
      </c>
      <c r="F472" s="58"/>
      <c r="G472" s="69"/>
      <c r="H472" s="69"/>
      <c r="I472" s="69"/>
      <c r="J472" s="69"/>
      <c r="K472" s="69"/>
      <c r="L472" s="69"/>
    </row>
    <row r="473" spans="1:12" x14ac:dyDescent="0.2">
      <c r="A473" s="81" t="e">
        <f>VLOOKUP(B467,squadre,11,FALSE)</f>
        <v>#N/A</v>
      </c>
      <c r="B473" s="70" t="e">
        <f>VLOOKUP(B467,squadre,12,FALSE)</f>
        <v>#N/A</v>
      </c>
      <c r="C473" s="69"/>
      <c r="D473" s="81" t="e">
        <f>VLOOKUP(E467,squadre,11,FALSE)</f>
        <v>#N/A</v>
      </c>
      <c r="E473" s="70" t="e">
        <f>VLOOKUP(E467,squadre,12,FALSE)</f>
        <v>#N/A</v>
      </c>
      <c r="F473" s="58"/>
      <c r="G473" s="69"/>
      <c r="H473" s="69"/>
      <c r="I473" s="69"/>
      <c r="J473" s="69"/>
      <c r="K473" s="69"/>
      <c r="L473" s="69"/>
    </row>
    <row r="474" spans="1:12" x14ac:dyDescent="0.2">
      <c r="A474" s="81" t="e">
        <f>VLOOKUP(B467,squadre,13,FALSE)</f>
        <v>#N/A</v>
      </c>
      <c r="B474" s="70" t="e">
        <f>VLOOKUP(B467,squadre,14,FALSE)</f>
        <v>#N/A</v>
      </c>
      <c r="C474" s="69"/>
      <c r="D474" s="81" t="e">
        <f>VLOOKUP(E467,squadre,13,FALSE)</f>
        <v>#N/A</v>
      </c>
      <c r="E474" s="70" t="e">
        <f>VLOOKUP(E467,squadre,14,FALSE)</f>
        <v>#N/A</v>
      </c>
      <c r="F474" s="58"/>
      <c r="G474" s="69"/>
      <c r="H474" s="69"/>
      <c r="I474" s="69"/>
      <c r="J474" s="69"/>
      <c r="K474" s="69"/>
      <c r="L474" s="69"/>
    </row>
    <row r="475" spans="1:12" x14ac:dyDescent="0.2">
      <c r="A475" s="81" t="e">
        <f>VLOOKUP(B467,squadre,15,FALSE)</f>
        <v>#N/A</v>
      </c>
      <c r="B475" s="70" t="e">
        <f>VLOOKUP(B467,squadre,16,FALSE)</f>
        <v>#N/A</v>
      </c>
      <c r="C475" s="69"/>
      <c r="D475" s="81" t="e">
        <f>VLOOKUP(E467,squadre,15,FALSE)</f>
        <v>#N/A</v>
      </c>
      <c r="E475" s="70" t="e">
        <f>VLOOKUP(E467,squadre,16,FALSE)</f>
        <v>#N/A</v>
      </c>
      <c r="F475" s="58"/>
      <c r="G475" s="69"/>
      <c r="H475" s="69"/>
      <c r="I475" s="69"/>
      <c r="J475" s="69"/>
      <c r="K475" s="69"/>
      <c r="L475" s="69"/>
    </row>
    <row r="476" spans="1:12" x14ac:dyDescent="0.2">
      <c r="A476" s="81" t="e">
        <f>VLOOKUP(B467,squadre,17,FALSE)</f>
        <v>#N/A</v>
      </c>
      <c r="B476" s="70" t="e">
        <f>VLOOKUP(B467,squadre,18,FALSE)</f>
        <v>#N/A</v>
      </c>
      <c r="C476" s="69"/>
      <c r="D476" s="81" t="e">
        <f>VLOOKUP(E467,squadre,17,FALSE)</f>
        <v>#N/A</v>
      </c>
      <c r="E476" s="70" t="e">
        <f>VLOOKUP(E467,squadre,18,FALSE)</f>
        <v>#N/A</v>
      </c>
      <c r="F476" s="58"/>
      <c r="G476" s="69"/>
      <c r="H476" s="69"/>
      <c r="I476" s="69"/>
      <c r="J476" s="69"/>
      <c r="K476" s="69"/>
      <c r="L476" s="69"/>
    </row>
    <row r="477" spans="1:12" x14ac:dyDescent="0.2">
      <c r="A477" s="81" t="e">
        <f>VLOOKUP(B467,squadre,19,FALSE)</f>
        <v>#N/A</v>
      </c>
      <c r="B477" s="70" t="e">
        <f>VLOOKUP(B467,squadre,20,FALSE)</f>
        <v>#N/A</v>
      </c>
      <c r="C477" s="69"/>
      <c r="D477" s="81" t="e">
        <f>VLOOKUP(E467,squadre,19,FALSE)</f>
        <v>#N/A</v>
      </c>
      <c r="E477" s="70" t="e">
        <f>VLOOKUP(E467,squadre,20,FALSE)</f>
        <v>#N/A</v>
      </c>
      <c r="F477" s="58"/>
      <c r="G477" s="69"/>
      <c r="H477" s="69"/>
      <c r="I477" s="69"/>
      <c r="J477" s="69"/>
      <c r="K477" s="69"/>
      <c r="L477" s="69"/>
    </row>
    <row r="478" spans="1:12" x14ac:dyDescent="0.2">
      <c r="A478" s="81" t="e">
        <f>VLOOKUP(B467,squadre,21,FALSE)</f>
        <v>#N/A</v>
      </c>
      <c r="B478" s="70" t="e">
        <f>VLOOKUP(B467,squadre,22,FALSE)</f>
        <v>#N/A</v>
      </c>
      <c r="C478" s="69"/>
      <c r="D478" s="81" t="e">
        <f>VLOOKUP(E467,squadre,21,FALSE)</f>
        <v>#N/A</v>
      </c>
      <c r="E478" s="70" t="e">
        <f>VLOOKUP(E467,squadre,22,FALSE)</f>
        <v>#N/A</v>
      </c>
      <c r="F478" s="58"/>
      <c r="G478" s="69"/>
      <c r="H478" s="69"/>
      <c r="I478" s="69"/>
      <c r="J478" s="69"/>
      <c r="K478" s="69"/>
      <c r="L478" s="69"/>
    </row>
    <row r="479" spans="1:12" x14ac:dyDescent="0.2">
      <c r="A479" s="83"/>
      <c r="B479" s="74"/>
      <c r="C479" s="69"/>
      <c r="D479" s="83"/>
      <c r="E479" s="74"/>
      <c r="F479" s="58"/>
      <c r="G479" s="69"/>
      <c r="H479" s="69"/>
      <c r="I479" s="69"/>
      <c r="J479" s="69"/>
      <c r="K479" s="69"/>
      <c r="L479" s="69"/>
    </row>
    <row r="480" spans="1:12" x14ac:dyDescent="0.2">
      <c r="A480" s="55"/>
      <c r="B480" s="55"/>
      <c r="C480" s="55"/>
      <c r="D480" s="55"/>
      <c r="E480" s="55"/>
      <c r="F480" s="71"/>
      <c r="G480" s="69"/>
      <c r="H480" s="69"/>
      <c r="I480" s="69"/>
      <c r="J480" s="69"/>
      <c r="K480" s="69"/>
      <c r="L480" s="69"/>
    </row>
    <row r="481" spans="1:12" x14ac:dyDescent="0.2">
      <c r="A481" s="77" t="s">
        <v>352</v>
      </c>
      <c r="B481" s="78">
        <f>B467</f>
        <v>0</v>
      </c>
      <c r="C481" s="84"/>
      <c r="D481" s="84"/>
      <c r="E481" s="78">
        <f>E467</f>
        <v>0</v>
      </c>
      <c r="F481" s="71"/>
      <c r="G481" s="69"/>
      <c r="H481" s="69"/>
      <c r="I481" s="69"/>
      <c r="J481" s="69"/>
      <c r="K481" s="69"/>
      <c r="L481" s="69"/>
    </row>
    <row r="482" spans="1:12" x14ac:dyDescent="0.2">
      <c r="A482" s="56" t="s">
        <v>353</v>
      </c>
      <c r="B482" s="68"/>
      <c r="C482" s="14"/>
      <c r="D482" s="71"/>
      <c r="E482" s="68"/>
      <c r="F482" s="58"/>
      <c r="G482" s="69"/>
      <c r="H482" s="69"/>
      <c r="I482" s="69"/>
      <c r="J482" s="69"/>
      <c r="K482" s="69"/>
      <c r="L482" s="69"/>
    </row>
    <row r="483" spans="1:12" x14ac:dyDescent="0.2">
      <c r="A483" s="56" t="s">
        <v>354</v>
      </c>
      <c r="B483" s="69"/>
      <c r="C483" s="14"/>
      <c r="D483" s="71"/>
      <c r="E483" s="69"/>
      <c r="F483" s="58"/>
      <c r="G483" s="69"/>
      <c r="H483" s="69"/>
      <c r="I483" s="69"/>
      <c r="J483" s="69"/>
      <c r="K483" s="69"/>
      <c r="L483" s="69"/>
    </row>
    <row r="484" spans="1:12" x14ac:dyDescent="0.2">
      <c r="A484" s="56" t="s">
        <v>355</v>
      </c>
      <c r="B484" s="69"/>
      <c r="C484" s="14"/>
      <c r="D484" s="71"/>
      <c r="E484" s="69"/>
      <c r="F484" s="58"/>
      <c r="G484" s="69"/>
      <c r="H484" s="69"/>
      <c r="I484" s="69"/>
      <c r="J484" s="69"/>
      <c r="K484" s="69"/>
      <c r="L484" s="69"/>
    </row>
    <row r="485" spans="1:12" x14ac:dyDescent="0.2">
      <c r="A485" s="56" t="s">
        <v>356</v>
      </c>
      <c r="B485" s="68"/>
      <c r="C485" s="14"/>
      <c r="D485" s="71"/>
      <c r="E485" s="69"/>
      <c r="F485" s="58"/>
      <c r="G485" s="69"/>
      <c r="H485" s="69"/>
      <c r="I485" s="69"/>
      <c r="J485" s="69"/>
      <c r="K485" s="69"/>
      <c r="L485" s="69"/>
    </row>
    <row r="486" spans="1:12" ht="15.75" x14ac:dyDescent="0.25">
      <c r="A486" s="85" t="s">
        <v>357</v>
      </c>
      <c r="B486" s="86"/>
      <c r="C486" s="87"/>
      <c r="D486" s="88"/>
      <c r="E486" s="86"/>
      <c r="F486" s="58"/>
      <c r="G486" s="69"/>
      <c r="H486" s="69"/>
      <c r="I486" s="69"/>
      <c r="J486" s="69"/>
      <c r="K486" s="69"/>
      <c r="L486" s="69"/>
    </row>
    <row r="487" spans="1:12" x14ac:dyDescent="0.2">
      <c r="A487" s="89"/>
      <c r="B487" s="132"/>
      <c r="E487" s="55"/>
      <c r="F487" s="71"/>
      <c r="G487" s="69"/>
      <c r="H487" s="69"/>
      <c r="I487" s="69"/>
      <c r="J487" s="69"/>
      <c r="K487" s="69"/>
      <c r="L487" s="69"/>
    </row>
    <row r="488" spans="1:12" x14ac:dyDescent="0.2">
      <c r="A488" s="56" t="s">
        <v>358</v>
      </c>
      <c r="B488" s="69"/>
      <c r="C488" s="14"/>
      <c r="F488" s="71"/>
      <c r="G488" s="69"/>
      <c r="H488" s="69"/>
      <c r="I488" s="69"/>
      <c r="J488" s="69"/>
      <c r="K488" s="69"/>
      <c r="L488" s="69"/>
    </row>
    <row r="489" spans="1:12" x14ac:dyDescent="0.2">
      <c r="A489" s="55"/>
      <c r="B489" s="55"/>
      <c r="G489" s="55"/>
      <c r="H489" s="55"/>
      <c r="I489" s="55"/>
      <c r="J489" s="55"/>
      <c r="K489" s="55"/>
      <c r="L489" s="55"/>
    </row>
    <row r="490" spans="1:12" x14ac:dyDescent="0.2">
      <c r="A490" s="28" t="s">
        <v>341</v>
      </c>
      <c r="B490" s="125" t="s">
        <v>397</v>
      </c>
      <c r="D490" s="28" t="s">
        <v>342</v>
      </c>
      <c r="E490" s="125" t="s">
        <v>222</v>
      </c>
      <c r="G490" s="28" t="s">
        <v>359</v>
      </c>
      <c r="H490" s="3"/>
      <c r="K490" s="28" t="s">
        <v>360</v>
      </c>
      <c r="L490" s="3"/>
    </row>
    <row r="491" spans="1:12" x14ac:dyDescent="0.2">
      <c r="B491" s="55"/>
      <c r="E491" s="55"/>
      <c r="H491" s="55"/>
      <c r="L491" s="55"/>
    </row>
    <row r="492" spans="1:12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ht="45" x14ac:dyDescent="0.6">
      <c r="A493" s="170" t="s">
        <v>331</v>
      </c>
      <c r="B493" s="160"/>
      <c r="C493" s="160"/>
      <c r="D493" s="160"/>
      <c r="E493" s="160"/>
      <c r="F493" s="52" t="s">
        <v>332</v>
      </c>
      <c r="G493" s="53"/>
      <c r="H493" s="53"/>
      <c r="I493" s="53"/>
      <c r="J493" s="53"/>
      <c r="K493" s="169" t="s">
        <v>333</v>
      </c>
      <c r="L493" s="160"/>
    </row>
    <row r="494" spans="1:12" x14ac:dyDescent="0.2">
      <c r="A494" s="8"/>
      <c r="B494" s="8"/>
      <c r="C494" s="55"/>
      <c r="D494" s="8"/>
      <c r="E494" s="8"/>
      <c r="F494" s="55"/>
      <c r="G494" s="8"/>
      <c r="H494" s="8"/>
      <c r="I494" s="8"/>
      <c r="J494" s="8"/>
      <c r="K494" s="8"/>
      <c r="L494" s="8"/>
    </row>
    <row r="495" spans="1:12" x14ac:dyDescent="0.2">
      <c r="A495" s="56" t="s">
        <v>19</v>
      </c>
      <c r="B495" s="90">
        <f>B454+4</f>
        <v>108</v>
      </c>
      <c r="C495" s="58"/>
      <c r="D495" s="167" t="s">
        <v>334</v>
      </c>
      <c r="E495" s="168"/>
      <c r="F495" s="60">
        <f>B495</f>
        <v>108</v>
      </c>
      <c r="G495" s="61" t="s">
        <v>335</v>
      </c>
      <c r="H495" s="62" t="str">
        <f>B508</f>
        <v>Ancona U14</v>
      </c>
      <c r="I495" s="167" t="s">
        <v>336</v>
      </c>
      <c r="J495" s="168"/>
      <c r="K495" s="62" t="str">
        <f>E508</f>
        <v>Bologna U14</v>
      </c>
      <c r="L495" s="61" t="s">
        <v>65</v>
      </c>
    </row>
    <row r="496" spans="1:12" x14ac:dyDescent="0.2">
      <c r="A496" s="56" t="s">
        <v>337</v>
      </c>
      <c r="B496" s="91">
        <f>VLOOKUP(FLOOR(B495/4,1)*4-3,calendario,2,FALSE)</f>
        <v>0.62500000000000011</v>
      </c>
      <c r="C496" s="58"/>
      <c r="D496" s="162"/>
      <c r="E496" s="163"/>
      <c r="F496" s="58"/>
      <c r="G496" s="68"/>
      <c r="H496" s="69"/>
      <c r="I496" s="68"/>
      <c r="J496" s="68"/>
      <c r="K496" s="68"/>
      <c r="L496" s="69"/>
    </row>
    <row r="497" spans="1:12" x14ac:dyDescent="0.2">
      <c r="A497" s="56" t="s">
        <v>338</v>
      </c>
      <c r="B497" s="70">
        <f>VLOOKUP(B495,calendario,3,FALSE)</f>
        <v>4</v>
      </c>
      <c r="C497" s="58"/>
      <c r="D497" s="150"/>
      <c r="E497" s="164"/>
      <c r="F497" s="58"/>
      <c r="G497" s="68"/>
      <c r="H497" s="69"/>
      <c r="I497" s="68"/>
      <c r="J497" s="68"/>
      <c r="K497" s="68"/>
      <c r="L497" s="69"/>
    </row>
    <row r="498" spans="1:12" x14ac:dyDescent="0.2">
      <c r="A498" s="56" t="s">
        <v>36</v>
      </c>
      <c r="B498" s="70" t="e">
        <f>VLOOKUP(B508,squadre,2,FALSE)</f>
        <v>#N/A</v>
      </c>
      <c r="C498" s="58"/>
      <c r="D498" s="150"/>
      <c r="E498" s="164"/>
      <c r="F498" s="58"/>
      <c r="G498" s="68"/>
      <c r="H498" s="69"/>
      <c r="I498" s="68"/>
      <c r="J498" s="68"/>
      <c r="K498" s="68"/>
      <c r="L498" s="69"/>
    </row>
    <row r="499" spans="1:12" x14ac:dyDescent="0.2">
      <c r="A499" s="56" t="s">
        <v>340</v>
      </c>
      <c r="B499" s="72">
        <v>42834</v>
      </c>
      <c r="C499" s="58"/>
      <c r="D499" s="150"/>
      <c r="E499" s="164"/>
      <c r="F499" s="58"/>
      <c r="G499" s="68"/>
      <c r="H499" s="69"/>
      <c r="I499" s="68"/>
      <c r="J499" s="68"/>
      <c r="K499" s="68"/>
      <c r="L499" s="69"/>
    </row>
    <row r="500" spans="1:12" x14ac:dyDescent="0.2">
      <c r="A500" s="73"/>
      <c r="B500" s="74"/>
      <c r="C500" s="58"/>
      <c r="D500" s="150"/>
      <c r="E500" s="164"/>
      <c r="F500" s="58"/>
      <c r="G500" s="68"/>
      <c r="H500" s="69"/>
      <c r="I500" s="68"/>
      <c r="J500" s="68"/>
      <c r="K500" s="68"/>
      <c r="L500" s="69"/>
    </row>
    <row r="501" spans="1:12" x14ac:dyDescent="0.2">
      <c r="A501" s="56" t="s">
        <v>341</v>
      </c>
      <c r="B501" s="70" t="str">
        <f>VLOOKUP(B495,calendario,9,FALSE)</f>
        <v>Can. Mutina U14</v>
      </c>
      <c r="C501" s="58"/>
      <c r="D501" s="150"/>
      <c r="E501" s="164"/>
      <c r="F501" s="58"/>
      <c r="G501" s="68"/>
      <c r="H501" s="69"/>
      <c r="I501" s="68"/>
      <c r="J501" s="68"/>
      <c r="K501" s="68"/>
      <c r="L501" s="69"/>
    </row>
    <row r="502" spans="1:12" x14ac:dyDescent="0.2">
      <c r="A502" s="56" t="s">
        <v>342</v>
      </c>
      <c r="B502" s="74"/>
      <c r="C502" s="58"/>
      <c r="D502" s="150"/>
      <c r="E502" s="164"/>
      <c r="F502" s="58"/>
      <c r="G502" s="69"/>
      <c r="H502" s="69"/>
      <c r="I502" s="69"/>
      <c r="J502" s="69"/>
      <c r="K502" s="69"/>
      <c r="L502" s="69"/>
    </row>
    <row r="503" spans="1:12" x14ac:dyDescent="0.2">
      <c r="A503" s="73"/>
      <c r="B503" s="74"/>
      <c r="C503" s="58"/>
      <c r="D503" s="150"/>
      <c r="E503" s="164"/>
      <c r="F503" s="58"/>
      <c r="G503" s="69"/>
      <c r="H503" s="69"/>
      <c r="I503" s="69"/>
      <c r="J503" s="69"/>
      <c r="K503" s="69"/>
      <c r="L503" s="69"/>
    </row>
    <row r="504" spans="1:12" x14ac:dyDescent="0.2">
      <c r="A504" s="56" t="s">
        <v>343</v>
      </c>
      <c r="B504" s="74"/>
      <c r="C504" s="58"/>
      <c r="D504" s="150"/>
      <c r="E504" s="164"/>
      <c r="F504" s="58"/>
      <c r="G504" s="69"/>
      <c r="H504" s="69"/>
      <c r="I504" s="69"/>
      <c r="J504" s="69"/>
      <c r="K504" s="69"/>
      <c r="L504" s="69"/>
    </row>
    <row r="505" spans="1:12" x14ac:dyDescent="0.2">
      <c r="A505" s="56" t="s">
        <v>344</v>
      </c>
      <c r="B505" s="74"/>
      <c r="C505" s="58"/>
      <c r="D505" s="150"/>
      <c r="E505" s="164"/>
      <c r="F505" s="58"/>
      <c r="G505" s="69"/>
      <c r="H505" s="69"/>
      <c r="I505" s="69"/>
      <c r="J505" s="69"/>
      <c r="K505" s="69"/>
      <c r="L505" s="69"/>
    </row>
    <row r="506" spans="1:12" x14ac:dyDescent="0.2">
      <c r="A506" s="56" t="s">
        <v>345</v>
      </c>
      <c r="B506" s="74"/>
      <c r="C506" s="58"/>
      <c r="D506" s="165"/>
      <c r="E506" s="166"/>
      <c r="F506" s="58"/>
      <c r="G506" s="69"/>
      <c r="H506" s="69"/>
      <c r="I506" s="69"/>
      <c r="J506" s="69"/>
      <c r="K506" s="69"/>
      <c r="L506" s="69"/>
    </row>
    <row r="507" spans="1:12" x14ac:dyDescent="0.2">
      <c r="A507" s="55"/>
      <c r="B507" s="55"/>
      <c r="D507" s="55"/>
      <c r="E507" s="55"/>
      <c r="F507" s="71"/>
      <c r="G507" s="69"/>
      <c r="H507" s="69"/>
      <c r="I507" s="69"/>
      <c r="J507" s="69"/>
      <c r="K507" s="69"/>
      <c r="L507" s="69"/>
    </row>
    <row r="508" spans="1:12" x14ac:dyDescent="0.2">
      <c r="A508" s="77" t="s">
        <v>346</v>
      </c>
      <c r="B508" s="78" t="str">
        <f>VLOOKUP(B495,calendario,5,FALSE)</f>
        <v>Ancona U14</v>
      </c>
      <c r="C508" s="79"/>
      <c r="D508" s="77" t="s">
        <v>347</v>
      </c>
      <c r="E508" s="78" t="str">
        <f>VLOOKUP(B495,calendario,6,FALSE)</f>
        <v>Bologna U14</v>
      </c>
      <c r="F508" s="6"/>
      <c r="G508" s="69"/>
      <c r="H508" s="69"/>
      <c r="I508" s="69"/>
      <c r="J508" s="69"/>
      <c r="K508" s="69"/>
      <c r="L508" s="69"/>
    </row>
    <row r="509" spans="1:12" x14ac:dyDescent="0.2">
      <c r="A509" s="56" t="s">
        <v>348</v>
      </c>
      <c r="B509" s="56" t="s">
        <v>349</v>
      </c>
      <c r="C509" s="73"/>
      <c r="D509" s="56" t="s">
        <v>348</v>
      </c>
      <c r="E509" s="56" t="s">
        <v>349</v>
      </c>
      <c r="F509" s="80"/>
      <c r="G509" s="69"/>
      <c r="H509" s="69"/>
      <c r="I509" s="69"/>
      <c r="J509" s="69"/>
      <c r="K509" s="69"/>
      <c r="L509" s="69"/>
    </row>
    <row r="510" spans="1:12" x14ac:dyDescent="0.2">
      <c r="A510" s="81" t="e">
        <f>VLOOKUP(B508,squadre,3,FALSE)</f>
        <v>#N/A</v>
      </c>
      <c r="B510" s="70" t="e">
        <f>VLOOKUP(B508,squadre,4,FALSE)</f>
        <v>#N/A</v>
      </c>
      <c r="C510" s="69"/>
      <c r="D510" s="81" t="e">
        <f>VLOOKUP(E508,squadre,3,FALSE)</f>
        <v>#N/A</v>
      </c>
      <c r="E510" s="70" t="e">
        <f>VLOOKUP(E508,squadre,4,FALSE)</f>
        <v>#N/A</v>
      </c>
      <c r="F510" s="58"/>
      <c r="G510" s="69"/>
      <c r="H510" s="69"/>
      <c r="I510" s="69"/>
      <c r="J510" s="69"/>
      <c r="K510" s="69"/>
      <c r="L510" s="69"/>
    </row>
    <row r="511" spans="1:12" x14ac:dyDescent="0.2">
      <c r="A511" s="81" t="e">
        <f>VLOOKUP(B508,squadre,5,FALSE)</f>
        <v>#N/A</v>
      </c>
      <c r="B511" s="70" t="e">
        <f>VLOOKUP(B508,squadre,6,FALSE)</f>
        <v>#N/A</v>
      </c>
      <c r="C511" s="69"/>
      <c r="D511" s="81" t="e">
        <f>VLOOKUP(E508,squadre,5,FALSE)</f>
        <v>#N/A</v>
      </c>
      <c r="E511" s="70" t="e">
        <f>VLOOKUP(E508,squadre,6,FALSE)</f>
        <v>#N/A</v>
      </c>
      <c r="F511" s="58"/>
      <c r="G511" s="69"/>
      <c r="H511" s="69"/>
      <c r="I511" s="69"/>
      <c r="J511" s="69"/>
      <c r="K511" s="69"/>
      <c r="L511" s="69"/>
    </row>
    <row r="512" spans="1:12" x14ac:dyDescent="0.2">
      <c r="A512" s="81" t="e">
        <f>VLOOKUP(B508,squadre,7,FALSE)</f>
        <v>#N/A</v>
      </c>
      <c r="B512" s="70" t="e">
        <f>VLOOKUP(B508,squadre,8,FALSE)</f>
        <v>#N/A</v>
      </c>
      <c r="C512" s="69"/>
      <c r="D512" s="81" t="e">
        <f>VLOOKUP(E508,squadre,7,FALSE)</f>
        <v>#N/A</v>
      </c>
      <c r="E512" s="70" t="e">
        <f>VLOOKUP(E508,squadre,8,FALSE)</f>
        <v>#N/A</v>
      </c>
      <c r="F512" s="58"/>
      <c r="G512" s="69"/>
      <c r="H512" s="69"/>
      <c r="I512" s="69"/>
      <c r="J512" s="69"/>
      <c r="K512" s="69"/>
      <c r="L512" s="69"/>
    </row>
    <row r="513" spans="1:12" x14ac:dyDescent="0.2">
      <c r="A513" s="81" t="e">
        <f>VLOOKUP(B508,squadre,9,FALSE)</f>
        <v>#N/A</v>
      </c>
      <c r="B513" s="70" t="e">
        <f>VLOOKUP(B508,squadre,10,FALSE)</f>
        <v>#N/A</v>
      </c>
      <c r="C513" s="69"/>
      <c r="D513" s="81" t="e">
        <f>VLOOKUP(E508,squadre,9,FALSE)</f>
        <v>#N/A</v>
      </c>
      <c r="E513" s="70" t="e">
        <f>VLOOKUP(E508,squadre,10,FALSE)</f>
        <v>#N/A</v>
      </c>
      <c r="F513" s="58"/>
      <c r="G513" s="69"/>
      <c r="H513" s="69"/>
      <c r="I513" s="69"/>
      <c r="J513" s="69"/>
      <c r="K513" s="69"/>
      <c r="L513" s="69"/>
    </row>
    <row r="514" spans="1:12" x14ac:dyDescent="0.2">
      <c r="A514" s="81" t="e">
        <f>VLOOKUP(B508,squadre,11,FALSE)</f>
        <v>#N/A</v>
      </c>
      <c r="B514" s="70" t="e">
        <f>VLOOKUP(B508,squadre,12,FALSE)</f>
        <v>#N/A</v>
      </c>
      <c r="C514" s="69"/>
      <c r="D514" s="81" t="e">
        <f>VLOOKUP(E508,squadre,11,FALSE)</f>
        <v>#N/A</v>
      </c>
      <c r="E514" s="70" t="e">
        <f>VLOOKUP(E508,squadre,12,FALSE)</f>
        <v>#N/A</v>
      </c>
      <c r="F514" s="58"/>
      <c r="G514" s="69"/>
      <c r="H514" s="69"/>
      <c r="I514" s="69"/>
      <c r="J514" s="69"/>
      <c r="K514" s="69"/>
      <c r="L514" s="69"/>
    </row>
    <row r="515" spans="1:12" x14ac:dyDescent="0.2">
      <c r="A515" s="81" t="e">
        <f>VLOOKUP(B508,squadre,13,FALSE)</f>
        <v>#N/A</v>
      </c>
      <c r="B515" s="70" t="e">
        <f>VLOOKUP(B508,squadre,14,FALSE)</f>
        <v>#N/A</v>
      </c>
      <c r="C515" s="69"/>
      <c r="D515" s="81" t="e">
        <f>VLOOKUP(E508,squadre,13,FALSE)</f>
        <v>#N/A</v>
      </c>
      <c r="E515" s="70" t="e">
        <f>VLOOKUP(E508,squadre,14,FALSE)</f>
        <v>#N/A</v>
      </c>
      <c r="F515" s="58"/>
      <c r="G515" s="69"/>
      <c r="H515" s="69"/>
      <c r="I515" s="69"/>
      <c r="J515" s="69"/>
      <c r="K515" s="69"/>
      <c r="L515" s="69"/>
    </row>
    <row r="516" spans="1:12" x14ac:dyDescent="0.2">
      <c r="A516" s="81" t="e">
        <f>VLOOKUP(B508,squadre,15,FALSE)</f>
        <v>#N/A</v>
      </c>
      <c r="B516" s="70" t="e">
        <f>VLOOKUP(B508,squadre,16,FALSE)</f>
        <v>#N/A</v>
      </c>
      <c r="C516" s="69"/>
      <c r="D516" s="81" t="e">
        <f>VLOOKUP(E508,squadre,15,FALSE)</f>
        <v>#N/A</v>
      </c>
      <c r="E516" s="70" t="e">
        <f>VLOOKUP(E508,squadre,16,FALSE)</f>
        <v>#N/A</v>
      </c>
      <c r="F516" s="58"/>
      <c r="G516" s="69"/>
      <c r="H516" s="69"/>
      <c r="I516" s="69"/>
      <c r="J516" s="69"/>
      <c r="K516" s="69"/>
      <c r="L516" s="69"/>
    </row>
    <row r="517" spans="1:12" x14ac:dyDescent="0.2">
      <c r="A517" s="81" t="e">
        <f>VLOOKUP(B508,squadre,17,FALSE)</f>
        <v>#N/A</v>
      </c>
      <c r="B517" s="70" t="e">
        <f>VLOOKUP(B508,squadre,18,FALSE)</f>
        <v>#N/A</v>
      </c>
      <c r="C517" s="69"/>
      <c r="D517" s="81" t="e">
        <f>VLOOKUP(E508,squadre,17,FALSE)</f>
        <v>#N/A</v>
      </c>
      <c r="E517" s="70" t="e">
        <f>VLOOKUP(E508,squadre,18,FALSE)</f>
        <v>#N/A</v>
      </c>
      <c r="F517" s="58"/>
      <c r="G517" s="69"/>
      <c r="H517" s="69"/>
      <c r="I517" s="69"/>
      <c r="J517" s="69"/>
      <c r="K517" s="69"/>
      <c r="L517" s="69"/>
    </row>
    <row r="518" spans="1:12" x14ac:dyDescent="0.2">
      <c r="A518" s="81" t="e">
        <f>VLOOKUP(B508,squadre,19,FALSE)</f>
        <v>#N/A</v>
      </c>
      <c r="B518" s="70" t="e">
        <f>VLOOKUP(B508,squadre,20,FALSE)</f>
        <v>#N/A</v>
      </c>
      <c r="C518" s="69"/>
      <c r="D518" s="81" t="e">
        <f>VLOOKUP(E508,squadre,19,FALSE)</f>
        <v>#N/A</v>
      </c>
      <c r="E518" s="70" t="e">
        <f>VLOOKUP(E508,squadre,20,FALSE)</f>
        <v>#N/A</v>
      </c>
      <c r="F518" s="58"/>
      <c r="G518" s="69"/>
      <c r="H518" s="69"/>
      <c r="I518" s="69"/>
      <c r="J518" s="69"/>
      <c r="K518" s="69"/>
      <c r="L518" s="69"/>
    </row>
    <row r="519" spans="1:12" x14ac:dyDescent="0.2">
      <c r="A519" s="81" t="e">
        <f>VLOOKUP(B508,squadre,21,FALSE)</f>
        <v>#N/A</v>
      </c>
      <c r="B519" s="70" t="e">
        <f>VLOOKUP(B508,squadre,22,FALSE)</f>
        <v>#N/A</v>
      </c>
      <c r="C519" s="69"/>
      <c r="D519" s="81" t="e">
        <f>VLOOKUP(E508,squadre,21,FALSE)</f>
        <v>#N/A</v>
      </c>
      <c r="E519" s="70" t="e">
        <f>VLOOKUP(E508,squadre,22,FALSE)</f>
        <v>#N/A</v>
      </c>
      <c r="F519" s="58"/>
      <c r="G519" s="69"/>
      <c r="H519" s="69"/>
      <c r="I519" s="69"/>
      <c r="J519" s="69"/>
      <c r="K519" s="69"/>
      <c r="L519" s="69"/>
    </row>
    <row r="520" spans="1:12" x14ac:dyDescent="0.2">
      <c r="A520" s="83"/>
      <c r="B520" s="74"/>
      <c r="C520" s="69"/>
      <c r="D520" s="83"/>
      <c r="E520" s="74"/>
      <c r="F520" s="58"/>
      <c r="G520" s="69"/>
      <c r="H520" s="69"/>
      <c r="I520" s="69"/>
      <c r="J520" s="69"/>
      <c r="K520" s="69"/>
      <c r="L520" s="69"/>
    </row>
    <row r="521" spans="1:12" x14ac:dyDescent="0.2">
      <c r="A521" s="55"/>
      <c r="B521" s="55"/>
      <c r="C521" s="55"/>
      <c r="D521" s="55"/>
      <c r="E521" s="55"/>
      <c r="F521" s="71"/>
      <c r="G521" s="69"/>
      <c r="H521" s="69"/>
      <c r="I521" s="69"/>
      <c r="J521" s="69"/>
      <c r="K521" s="69"/>
      <c r="L521" s="69"/>
    </row>
    <row r="522" spans="1:12" x14ac:dyDescent="0.2">
      <c r="A522" s="77" t="s">
        <v>352</v>
      </c>
      <c r="B522" s="78" t="str">
        <f>B508</f>
        <v>Ancona U14</v>
      </c>
      <c r="C522" s="84"/>
      <c r="D522" s="84"/>
      <c r="E522" s="78" t="str">
        <f>E508</f>
        <v>Bologna U14</v>
      </c>
      <c r="F522" s="71"/>
      <c r="G522" s="69"/>
      <c r="H522" s="69"/>
      <c r="I522" s="69"/>
      <c r="J522" s="69"/>
      <c r="K522" s="69"/>
      <c r="L522" s="69"/>
    </row>
    <row r="523" spans="1:12" x14ac:dyDescent="0.2">
      <c r="A523" s="56" t="s">
        <v>353</v>
      </c>
      <c r="B523" s="68"/>
      <c r="C523" s="14"/>
      <c r="D523" s="71"/>
      <c r="E523" s="68"/>
      <c r="F523" s="58"/>
      <c r="G523" s="69"/>
      <c r="H523" s="69"/>
      <c r="I523" s="69"/>
      <c r="J523" s="69"/>
      <c r="K523" s="69"/>
      <c r="L523" s="69"/>
    </row>
    <row r="524" spans="1:12" x14ac:dyDescent="0.2">
      <c r="A524" s="56" t="s">
        <v>354</v>
      </c>
      <c r="B524" s="69"/>
      <c r="C524" s="14"/>
      <c r="D524" s="71"/>
      <c r="E524" s="69"/>
      <c r="F524" s="58"/>
      <c r="G524" s="69"/>
      <c r="H524" s="69"/>
      <c r="I524" s="69"/>
      <c r="J524" s="69"/>
      <c r="K524" s="69"/>
      <c r="L524" s="69"/>
    </row>
    <row r="525" spans="1:12" x14ac:dyDescent="0.2">
      <c r="A525" s="56" t="s">
        <v>355</v>
      </c>
      <c r="B525" s="69"/>
      <c r="C525" s="14"/>
      <c r="D525" s="71"/>
      <c r="E525" s="69"/>
      <c r="F525" s="58"/>
      <c r="G525" s="69"/>
      <c r="H525" s="69"/>
      <c r="I525" s="69"/>
      <c r="J525" s="69"/>
      <c r="K525" s="69"/>
      <c r="L525" s="69"/>
    </row>
    <row r="526" spans="1:12" x14ac:dyDescent="0.2">
      <c r="A526" s="56" t="s">
        <v>356</v>
      </c>
      <c r="B526" s="68"/>
      <c r="C526" s="14"/>
      <c r="D526" s="71"/>
      <c r="E526" s="69"/>
      <c r="F526" s="58"/>
      <c r="G526" s="69"/>
      <c r="H526" s="69"/>
      <c r="I526" s="69"/>
      <c r="J526" s="69"/>
      <c r="K526" s="69"/>
      <c r="L526" s="69"/>
    </row>
    <row r="527" spans="1:12" ht="15.75" x14ac:dyDescent="0.25">
      <c r="A527" s="85" t="s">
        <v>357</v>
      </c>
      <c r="B527" s="86">
        <v>7</v>
      </c>
      <c r="C527" s="87"/>
      <c r="D527" s="88"/>
      <c r="E527" s="86">
        <v>3</v>
      </c>
      <c r="F527" s="58"/>
      <c r="G527" s="69"/>
      <c r="H527" s="69"/>
      <c r="I527" s="69"/>
      <c r="J527" s="69"/>
      <c r="K527" s="69"/>
      <c r="L527" s="69"/>
    </row>
    <row r="528" spans="1:12" x14ac:dyDescent="0.2">
      <c r="A528" s="89"/>
      <c r="B528" s="132"/>
      <c r="E528" s="55"/>
      <c r="F528" s="71"/>
      <c r="G528" s="69"/>
      <c r="H528" s="69"/>
      <c r="I528" s="69"/>
      <c r="J528" s="69"/>
      <c r="K528" s="69"/>
      <c r="L528" s="69"/>
    </row>
    <row r="529" spans="1:12" x14ac:dyDescent="0.2">
      <c r="A529" s="56" t="s">
        <v>358</v>
      </c>
      <c r="B529" s="69"/>
      <c r="C529" s="14"/>
      <c r="F529" s="71"/>
      <c r="G529" s="69"/>
      <c r="H529" s="69"/>
      <c r="I529" s="69"/>
      <c r="J529" s="69"/>
      <c r="K529" s="69"/>
      <c r="L529" s="69"/>
    </row>
    <row r="530" spans="1:12" x14ac:dyDescent="0.2">
      <c r="A530" s="55"/>
      <c r="B530" s="55"/>
      <c r="G530" s="55"/>
      <c r="H530" s="55"/>
      <c r="I530" s="55"/>
      <c r="J530" s="55"/>
      <c r="K530" s="55"/>
      <c r="L530" s="55"/>
    </row>
    <row r="531" spans="1:12" x14ac:dyDescent="0.2">
      <c r="A531" s="28" t="s">
        <v>341</v>
      </c>
      <c r="B531" s="125" t="s">
        <v>397</v>
      </c>
      <c r="D531" s="28" t="s">
        <v>342</v>
      </c>
      <c r="E531" s="125" t="s">
        <v>222</v>
      </c>
      <c r="G531" s="28" t="s">
        <v>359</v>
      </c>
      <c r="H531" s="3"/>
      <c r="K531" s="28" t="s">
        <v>360</v>
      </c>
      <c r="L531" s="3"/>
    </row>
    <row r="532" spans="1:12" x14ac:dyDescent="0.2">
      <c r="B532" s="55"/>
      <c r="E532" s="55"/>
      <c r="H532" s="55"/>
      <c r="L532" s="55"/>
    </row>
    <row r="533" spans="1:12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</sheetData>
  <mergeCells count="65">
    <mergeCell ref="A1:E1"/>
    <mergeCell ref="D495:E495"/>
    <mergeCell ref="D496:E506"/>
    <mergeCell ref="A493:E493"/>
    <mergeCell ref="D331:E331"/>
    <mergeCell ref="A329:E329"/>
    <mergeCell ref="D290:E290"/>
    <mergeCell ref="A288:E288"/>
    <mergeCell ref="D291:E301"/>
    <mergeCell ref="D167:E167"/>
    <mergeCell ref="D168:E178"/>
    <mergeCell ref="A206:E206"/>
    <mergeCell ref="D208:E208"/>
    <mergeCell ref="D209:E219"/>
    <mergeCell ref="A247:E247"/>
    <mergeCell ref="D249:E249"/>
    <mergeCell ref="K1:L1"/>
    <mergeCell ref="K124:L124"/>
    <mergeCell ref="K206:L206"/>
    <mergeCell ref="I249:J249"/>
    <mergeCell ref="I290:J290"/>
    <mergeCell ref="I85:J85"/>
    <mergeCell ref="K83:L83"/>
    <mergeCell ref="K42:L42"/>
    <mergeCell ref="I44:J44"/>
    <mergeCell ref="I3:J3"/>
    <mergeCell ref="A124:E124"/>
    <mergeCell ref="D4:E14"/>
    <mergeCell ref="D3:E3"/>
    <mergeCell ref="A165:E165"/>
    <mergeCell ref="D45:E55"/>
    <mergeCell ref="D86:E96"/>
    <mergeCell ref="D85:E85"/>
    <mergeCell ref="D127:E137"/>
    <mergeCell ref="A83:E83"/>
    <mergeCell ref="A42:E42"/>
    <mergeCell ref="D44:E44"/>
    <mergeCell ref="K493:L493"/>
    <mergeCell ref="I495:J495"/>
    <mergeCell ref="K288:L288"/>
    <mergeCell ref="I126:J126"/>
    <mergeCell ref="D126:E126"/>
    <mergeCell ref="K165:L165"/>
    <mergeCell ref="K247:L247"/>
    <mergeCell ref="K329:L329"/>
    <mergeCell ref="K370:L370"/>
    <mergeCell ref="D250:E260"/>
    <mergeCell ref="I167:J167"/>
    <mergeCell ref="I208:J208"/>
    <mergeCell ref="K452:L452"/>
    <mergeCell ref="K411:L411"/>
    <mergeCell ref="I454:J454"/>
    <mergeCell ref="I331:J331"/>
    <mergeCell ref="D454:E454"/>
    <mergeCell ref="A452:E452"/>
    <mergeCell ref="D455:E465"/>
    <mergeCell ref="D373:E383"/>
    <mergeCell ref="D414:E424"/>
    <mergeCell ref="D332:E342"/>
    <mergeCell ref="A370:E370"/>
    <mergeCell ref="I413:J413"/>
    <mergeCell ref="A411:E411"/>
    <mergeCell ref="D413:E413"/>
    <mergeCell ref="D372:E372"/>
    <mergeCell ref="I372:J37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4"/>
  <sheetViews>
    <sheetView workbookViewId="0"/>
  </sheetViews>
  <sheetFormatPr defaultColWidth="14.42578125" defaultRowHeight="12.75" customHeight="1" x14ac:dyDescent="0.2"/>
  <cols>
    <col min="1" max="1" width="16.7109375" customWidth="1"/>
    <col min="2" max="2" width="24.85546875" customWidth="1"/>
    <col min="3" max="3" width="2.140625" customWidth="1"/>
    <col min="4" max="4" width="10.42578125" customWidth="1"/>
    <col min="5" max="5" width="30.7109375" customWidth="1"/>
    <col min="6" max="6" width="3.42578125" customWidth="1"/>
    <col min="7" max="7" width="8.140625" customWidth="1"/>
    <col min="8" max="8" width="14.140625" customWidth="1"/>
    <col min="9" max="10" width="5" customWidth="1"/>
    <col min="11" max="11" width="16.5703125" customWidth="1"/>
    <col min="12" max="12" width="30.5703125" customWidth="1"/>
  </cols>
  <sheetData>
    <row r="1" spans="1:12" ht="36.75" customHeight="1" x14ac:dyDescent="0.6">
      <c r="A1" s="170" t="s">
        <v>331</v>
      </c>
      <c r="B1" s="160"/>
      <c r="C1" s="160"/>
      <c r="D1" s="160"/>
      <c r="E1" s="160"/>
      <c r="F1" s="52" t="s">
        <v>332</v>
      </c>
      <c r="G1" s="53"/>
      <c r="H1" s="53"/>
      <c r="I1" s="53"/>
      <c r="J1" s="53"/>
      <c r="K1" s="169" t="s">
        <v>333</v>
      </c>
      <c r="L1" s="160"/>
    </row>
    <row r="2" spans="1:12" x14ac:dyDescent="0.2">
      <c r="A2" s="8"/>
      <c r="B2" s="8"/>
      <c r="C2" s="55"/>
      <c r="D2" s="8"/>
      <c r="E2" s="8"/>
      <c r="F2" s="55"/>
      <c r="G2" s="8"/>
      <c r="H2" s="8"/>
      <c r="I2" s="8"/>
      <c r="J2" s="8"/>
      <c r="K2" s="8"/>
      <c r="L2" s="8"/>
    </row>
    <row r="3" spans="1:12" ht="25.5" x14ac:dyDescent="0.2">
      <c r="A3" s="56" t="s">
        <v>19</v>
      </c>
      <c r="B3" s="57">
        <v>1</v>
      </c>
      <c r="C3" s="58"/>
      <c r="D3" s="167" t="s">
        <v>334</v>
      </c>
      <c r="E3" s="168"/>
      <c r="F3" s="60">
        <f>B3</f>
        <v>1</v>
      </c>
      <c r="G3" s="61" t="s">
        <v>335</v>
      </c>
      <c r="H3" s="62" t="str">
        <f>B16</f>
        <v>Swiss Nat.Team</v>
      </c>
      <c r="I3" s="167" t="s">
        <v>336</v>
      </c>
      <c r="J3" s="168"/>
      <c r="K3" s="62" t="str">
        <f>E16</f>
        <v>G.C. Polesine</v>
      </c>
      <c r="L3" s="61" t="s">
        <v>65</v>
      </c>
    </row>
    <row r="4" spans="1:12" x14ac:dyDescent="0.2">
      <c r="A4" s="56" t="s">
        <v>337</v>
      </c>
      <c r="B4" s="133">
        <f>VLOOKUP(FLOOR(B3/4,1)*4+1,calendario,2)</f>
        <v>0.5</v>
      </c>
      <c r="C4" s="58"/>
      <c r="D4" s="162"/>
      <c r="E4" s="163"/>
      <c r="F4" s="134" t="s">
        <v>398</v>
      </c>
      <c r="G4" s="68"/>
      <c r="H4" s="68"/>
      <c r="I4" s="68"/>
      <c r="J4" s="68"/>
      <c r="K4" s="69"/>
      <c r="L4" s="69"/>
    </row>
    <row r="5" spans="1:12" x14ac:dyDescent="0.2">
      <c r="A5" s="56" t="s">
        <v>338</v>
      </c>
      <c r="B5" s="70">
        <f>VLOOKUP(B3,calendario,3)</f>
        <v>1</v>
      </c>
      <c r="C5" s="58"/>
      <c r="D5" s="150"/>
      <c r="E5" s="164"/>
      <c r="F5" s="134" t="s">
        <v>398</v>
      </c>
      <c r="G5" s="68"/>
      <c r="H5" s="69"/>
      <c r="I5" s="68"/>
      <c r="J5" s="68"/>
      <c r="K5" s="68"/>
      <c r="L5" s="69"/>
    </row>
    <row r="6" spans="1:12" x14ac:dyDescent="0.2">
      <c r="A6" s="56" t="s">
        <v>36</v>
      </c>
      <c r="B6" s="70" t="str">
        <f>VLOOKUP(B16,squadre,2,FALSE)</f>
        <v>1st Division</v>
      </c>
      <c r="C6" s="58"/>
      <c r="D6" s="150"/>
      <c r="E6" s="164"/>
      <c r="F6" s="134" t="s">
        <v>398</v>
      </c>
      <c r="G6" s="68"/>
      <c r="H6" s="69"/>
      <c r="I6" s="68"/>
      <c r="J6" s="68"/>
      <c r="K6" s="68"/>
      <c r="L6" s="69"/>
    </row>
    <row r="7" spans="1:12" x14ac:dyDescent="0.2">
      <c r="A7" s="56" t="s">
        <v>340</v>
      </c>
      <c r="B7" s="72">
        <v>42833</v>
      </c>
      <c r="C7" s="58"/>
      <c r="D7" s="150"/>
      <c r="E7" s="164"/>
      <c r="F7" s="134" t="s">
        <v>398</v>
      </c>
      <c r="G7" s="68"/>
      <c r="H7" s="69"/>
      <c r="I7" s="68"/>
      <c r="J7" s="68"/>
      <c r="K7" s="68"/>
      <c r="L7" s="69"/>
    </row>
    <row r="8" spans="1:12" x14ac:dyDescent="0.2">
      <c r="A8" s="73"/>
      <c r="B8" s="74"/>
      <c r="C8" s="58"/>
      <c r="D8" s="150"/>
      <c r="E8" s="164"/>
      <c r="F8" s="134" t="s">
        <v>398</v>
      </c>
      <c r="G8" s="68"/>
      <c r="H8" s="69"/>
      <c r="I8" s="68"/>
      <c r="J8" s="68"/>
      <c r="K8" s="68"/>
      <c r="L8" s="69"/>
    </row>
    <row r="9" spans="1:12" x14ac:dyDescent="0.2">
      <c r="A9" s="56" t="s">
        <v>341</v>
      </c>
      <c r="B9" s="75" t="str">
        <f>VLOOKUP(B3,calendario,9)</f>
        <v>C. EUR</v>
      </c>
      <c r="C9" s="58"/>
      <c r="D9" s="150"/>
      <c r="E9" s="164"/>
      <c r="F9" s="134" t="s">
        <v>398</v>
      </c>
      <c r="G9" s="68"/>
      <c r="H9" s="69"/>
      <c r="I9" s="68"/>
      <c r="J9" s="68"/>
      <c r="K9" s="68"/>
      <c r="L9" s="69"/>
    </row>
    <row r="10" spans="1:12" x14ac:dyDescent="0.2">
      <c r="A10" s="56" t="s">
        <v>342</v>
      </c>
      <c r="B10" s="74"/>
      <c r="C10" s="58"/>
      <c r="D10" s="150"/>
      <c r="E10" s="164"/>
      <c r="F10" s="134" t="s">
        <v>398</v>
      </c>
      <c r="G10" s="68"/>
      <c r="H10" s="69"/>
      <c r="I10" s="68"/>
      <c r="J10" s="68"/>
      <c r="K10" s="68"/>
      <c r="L10" s="69"/>
    </row>
    <row r="11" spans="1:12" x14ac:dyDescent="0.2">
      <c r="A11" s="73"/>
      <c r="B11" s="74"/>
      <c r="C11" s="58"/>
      <c r="D11" s="150"/>
      <c r="E11" s="164"/>
      <c r="F11" s="134" t="s">
        <v>398</v>
      </c>
      <c r="G11" s="68"/>
      <c r="H11" s="68"/>
      <c r="I11" s="68"/>
      <c r="J11" s="68"/>
      <c r="K11" s="69"/>
      <c r="L11" s="69"/>
    </row>
    <row r="12" spans="1:12" x14ac:dyDescent="0.2">
      <c r="A12" s="56" t="s">
        <v>343</v>
      </c>
      <c r="B12" s="74"/>
      <c r="C12" s="58"/>
      <c r="D12" s="150"/>
      <c r="E12" s="164"/>
      <c r="F12" s="134" t="s">
        <v>398</v>
      </c>
      <c r="G12" s="68"/>
      <c r="H12" s="69"/>
      <c r="I12" s="68"/>
      <c r="J12" s="68"/>
      <c r="K12" s="68"/>
      <c r="L12" s="69"/>
    </row>
    <row r="13" spans="1:12" x14ac:dyDescent="0.2">
      <c r="A13" s="56" t="s">
        <v>344</v>
      </c>
      <c r="B13" s="74"/>
      <c r="C13" s="58"/>
      <c r="D13" s="150"/>
      <c r="E13" s="164"/>
      <c r="F13" s="134" t="s">
        <v>398</v>
      </c>
      <c r="G13" s="68"/>
      <c r="H13" s="68"/>
      <c r="I13" s="68"/>
      <c r="J13" s="68"/>
      <c r="K13" s="69"/>
      <c r="L13" s="69"/>
    </row>
    <row r="14" spans="1:12" x14ac:dyDescent="0.2">
      <c r="A14" s="56" t="s">
        <v>345</v>
      </c>
      <c r="B14" s="74"/>
      <c r="C14" s="58"/>
      <c r="D14" s="165"/>
      <c r="E14" s="166"/>
      <c r="F14" s="134" t="s">
        <v>398</v>
      </c>
      <c r="G14" s="68"/>
      <c r="H14" s="68"/>
      <c r="I14" s="68"/>
      <c r="J14" s="68"/>
      <c r="K14" s="69"/>
      <c r="L14" s="69"/>
    </row>
    <row r="15" spans="1:12" x14ac:dyDescent="0.2">
      <c r="A15" s="55"/>
      <c r="B15" s="55"/>
      <c r="D15" s="55"/>
      <c r="E15" s="67"/>
      <c r="F15" s="134" t="s">
        <v>398</v>
      </c>
      <c r="G15" s="69"/>
      <c r="H15" s="69"/>
      <c r="I15" s="69"/>
      <c r="J15" s="69"/>
      <c r="K15" s="69"/>
      <c r="L15" s="69"/>
    </row>
    <row r="16" spans="1:12" x14ac:dyDescent="0.2">
      <c r="A16" s="77" t="s">
        <v>346</v>
      </c>
      <c r="B16" s="78" t="str">
        <f>VLOOKUP(B3,calendario,5)</f>
        <v>Swiss Nat.Team</v>
      </c>
      <c r="C16" s="79"/>
      <c r="D16" s="77" t="s">
        <v>347</v>
      </c>
      <c r="E16" s="135" t="str">
        <f>VLOOKUP(B3,calendario,6)</f>
        <v>G.C. Polesine</v>
      </c>
      <c r="F16" s="134" t="s">
        <v>398</v>
      </c>
      <c r="G16" s="69"/>
      <c r="H16" s="69"/>
      <c r="I16" s="69"/>
      <c r="J16" s="69"/>
      <c r="K16" s="69"/>
      <c r="L16" s="69"/>
    </row>
    <row r="17" spans="1:12" x14ac:dyDescent="0.2">
      <c r="A17" s="56" t="s">
        <v>348</v>
      </c>
      <c r="B17" s="56" t="s">
        <v>349</v>
      </c>
      <c r="C17" s="73"/>
      <c r="D17" s="56" t="s">
        <v>348</v>
      </c>
      <c r="E17" s="56" t="s">
        <v>349</v>
      </c>
      <c r="F17" s="134" t="s">
        <v>398</v>
      </c>
      <c r="G17" s="69"/>
      <c r="H17" s="69"/>
      <c r="I17" s="69"/>
      <c r="J17" s="69"/>
      <c r="K17" s="69"/>
      <c r="L17" s="69"/>
    </row>
    <row r="18" spans="1:12" x14ac:dyDescent="0.2">
      <c r="A18" s="81">
        <f>VLOOKUP(B16,squadre,3,FALSE)</f>
        <v>2</v>
      </c>
      <c r="B18" s="70" t="str">
        <f>VLOOKUP(B16,squadre,4,FALSE)</f>
        <v xml:space="preserve">Andreas Bartelt </v>
      </c>
      <c r="C18" s="69"/>
      <c r="D18" s="81">
        <f>VLOOKUP(E16,squadre,3,FALSE)</f>
        <v>15</v>
      </c>
      <c r="E18" s="70" t="str">
        <f>VLOOKUP(E16,squadre,4,FALSE)</f>
        <v>Davide Pezzuolo</v>
      </c>
      <c r="F18" s="134" t="s">
        <v>398</v>
      </c>
      <c r="G18" s="69"/>
      <c r="H18" s="69"/>
      <c r="I18" s="69"/>
      <c r="J18" s="69"/>
      <c r="K18" s="69"/>
      <c r="L18" s="69"/>
    </row>
    <row r="19" spans="1:12" x14ac:dyDescent="0.2">
      <c r="A19" s="81">
        <f>VLOOKUP(B16,squadre,5,FALSE)</f>
        <v>3</v>
      </c>
      <c r="B19" s="70" t="str">
        <f>VLOOKUP(B16,squadre,6,FALSE)</f>
        <v xml:space="preserve">Jonas Woitkowiak </v>
      </c>
      <c r="C19" s="69"/>
      <c r="D19" s="81">
        <f>VLOOKUP(E16,squadre,5,FALSE)</f>
        <v>10</v>
      </c>
      <c r="E19" s="70" t="str">
        <f>VLOOKUP(E16,squadre,6,FALSE)</f>
        <v>Roberto Gabrieli</v>
      </c>
      <c r="F19" s="134" t="s">
        <v>398</v>
      </c>
      <c r="G19" s="69"/>
      <c r="H19" s="69"/>
      <c r="I19" s="69"/>
      <c r="J19" s="69"/>
      <c r="K19" s="69"/>
      <c r="L19" s="69"/>
    </row>
    <row r="20" spans="1:12" x14ac:dyDescent="0.2">
      <c r="A20" s="81">
        <f>VLOOKUP(B16,squadre,7,FALSE)</f>
        <v>5</v>
      </c>
      <c r="B20" s="70" t="str">
        <f>VLOOKUP(B16,squadre,8,FALSE)</f>
        <v xml:space="preserve">Nico Küenzi </v>
      </c>
      <c r="C20" s="69"/>
      <c r="D20" s="81">
        <f>VLOOKUP(E16,squadre,7,FALSE)</f>
        <v>9</v>
      </c>
      <c r="E20" s="70" t="str">
        <f>VLOOKUP(E16,squadre,8,FALSE)</f>
        <v>Alberto Moro</v>
      </c>
      <c r="F20" s="134" t="s">
        <v>398</v>
      </c>
      <c r="G20" s="69"/>
      <c r="H20" s="69"/>
      <c r="I20" s="69"/>
      <c r="J20" s="69"/>
      <c r="K20" s="69"/>
      <c r="L20" s="69"/>
    </row>
    <row r="21" spans="1:12" x14ac:dyDescent="0.2">
      <c r="A21" s="81">
        <f>VLOOKUP(B16,squadre,9,FALSE)</f>
        <v>6</v>
      </c>
      <c r="B21" s="70" t="str">
        <f>VLOOKUP(B16,squadre,10,FALSE)</f>
        <v xml:space="preserve">Stephan Bartelt </v>
      </c>
      <c r="C21" s="69"/>
      <c r="D21" s="81">
        <f>VLOOKUP(E16,squadre,9,FALSE)</f>
        <v>8</v>
      </c>
      <c r="E21" s="70" t="str">
        <f>VLOOKUP(E16,squadre,10,FALSE)</f>
        <v>Riccardo Barison</v>
      </c>
      <c r="F21" s="134" t="s">
        <v>398</v>
      </c>
      <c r="G21" s="69"/>
      <c r="H21" s="69"/>
      <c r="I21" s="69"/>
      <c r="J21" s="69"/>
      <c r="K21" s="69"/>
      <c r="L21" s="69"/>
    </row>
    <row r="22" spans="1:12" x14ac:dyDescent="0.2">
      <c r="A22" s="81">
        <f>VLOOKUP(B16,squadre,11,FALSE)</f>
        <v>7</v>
      </c>
      <c r="B22" s="70" t="str">
        <f>VLOOKUP(B16,squadre,12,FALSE)</f>
        <v>Sandro Nüssler</v>
      </c>
      <c r="C22" s="69"/>
      <c r="D22" s="81">
        <f>VLOOKUP(E16,squadre,11,FALSE)</f>
        <v>7</v>
      </c>
      <c r="E22" s="70" t="str">
        <f>VLOOKUP(E16,squadre,12,FALSE)</f>
        <v>Leo Previati</v>
      </c>
      <c r="F22" s="134" t="s">
        <v>398</v>
      </c>
      <c r="G22" s="69"/>
      <c r="H22" s="69"/>
      <c r="I22" s="69"/>
      <c r="J22" s="69"/>
      <c r="K22" s="69"/>
      <c r="L22" s="69"/>
    </row>
    <row r="23" spans="1:12" x14ac:dyDescent="0.2">
      <c r="A23" s="81">
        <f>VLOOKUP(B16,squadre,13,FALSE)</f>
        <v>8</v>
      </c>
      <c r="B23" s="70" t="str">
        <f>VLOOKUP(B16,squadre,14,FALSE)</f>
        <v>Colin Weber</v>
      </c>
      <c r="C23" s="69"/>
      <c r="D23" s="81">
        <f>VLOOKUP(E16,squadre,13,FALSE)</f>
        <v>6</v>
      </c>
      <c r="E23" s="70" t="str">
        <f>VLOOKUP(E16,squadre,14,FALSE)</f>
        <v>Marco Ferrari</v>
      </c>
      <c r="F23" s="134" t="s">
        <v>398</v>
      </c>
      <c r="G23" s="69"/>
      <c r="H23" s="69"/>
      <c r="I23" s="69"/>
      <c r="J23" s="69"/>
      <c r="K23" s="69"/>
      <c r="L23" s="69"/>
    </row>
    <row r="24" spans="1:12" x14ac:dyDescent="0.2">
      <c r="A24" s="81">
        <f>VLOOKUP(B16,squadre,15,FALSE)</f>
        <v>9</v>
      </c>
      <c r="B24" s="70" t="str">
        <f>VLOOKUP(B16,squadre,16,FALSE)</f>
        <v xml:space="preserve">Pascal Fuhrimann </v>
      </c>
      <c r="C24" s="69"/>
      <c r="D24" s="81">
        <f>VLOOKUP(E16,squadre,15,FALSE)</f>
        <v>3</v>
      </c>
      <c r="E24" s="70" t="str">
        <f>VLOOKUP(E16,squadre,16,FALSE)</f>
        <v>Stefano Neri</v>
      </c>
      <c r="F24" s="134" t="s">
        <v>398</v>
      </c>
      <c r="G24" s="69"/>
      <c r="H24" s="69"/>
      <c r="I24" s="69"/>
      <c r="J24" s="69"/>
      <c r="K24" s="69"/>
      <c r="L24" s="69"/>
    </row>
    <row r="25" spans="1:12" x14ac:dyDescent="0.2">
      <c r="A25" s="81">
        <f>VLOOKUP(B16,squadre,17,FALSE)</f>
        <v>10</v>
      </c>
      <c r="B25" s="70" t="str">
        <f>VLOOKUP(B16,squadre,18,FALSE)</f>
        <v>Simon Morger</v>
      </c>
      <c r="C25" s="69"/>
      <c r="D25" s="81">
        <f>VLOOKUP(E16,squadre,17,FALSE)</f>
        <v>2</v>
      </c>
      <c r="E25" s="70" t="str">
        <f>VLOOKUP(E16,squadre,18,FALSE)</f>
        <v>Andrea Falconer</v>
      </c>
      <c r="F25" s="134" t="s">
        <v>398</v>
      </c>
      <c r="G25" s="69"/>
      <c r="H25" s="69"/>
      <c r="I25" s="69"/>
      <c r="J25" s="69"/>
      <c r="K25" s="69"/>
      <c r="L25" s="69"/>
    </row>
    <row r="26" spans="1:12" x14ac:dyDescent="0.2">
      <c r="A26" s="81">
        <f>VLOOKUP(B16,squadre,19,FALSE)</f>
        <v>0</v>
      </c>
      <c r="B26" s="70">
        <f>VLOOKUP(B16,squadre,20,FALSE)</f>
        <v>0</v>
      </c>
      <c r="C26" s="69"/>
      <c r="D26" s="81">
        <f>VLOOKUP(E16,squadre,19,FALSE)</f>
        <v>1</v>
      </c>
      <c r="E26" s="70" t="str">
        <f>VLOOKUP(E16,squadre,20,FALSE)</f>
        <v>Enrico Nonnato</v>
      </c>
      <c r="F26" s="134" t="s">
        <v>398</v>
      </c>
      <c r="G26" s="69"/>
      <c r="H26" s="69"/>
      <c r="I26" s="69"/>
      <c r="J26" s="69"/>
      <c r="K26" s="69"/>
      <c r="L26" s="69"/>
    </row>
    <row r="27" spans="1:12" x14ac:dyDescent="0.2">
      <c r="A27" s="81">
        <f>VLOOKUP(B16,squadre,21,FALSE)</f>
        <v>0</v>
      </c>
      <c r="B27" s="70">
        <f>VLOOKUP(B16,squadre,22,FALSE)</f>
        <v>0</v>
      </c>
      <c r="C27" s="69"/>
      <c r="D27" s="81">
        <f>VLOOKUP(E16,squadre,21,FALSE)</f>
        <v>13</v>
      </c>
      <c r="E27" s="70" t="str">
        <f>VLOOKUP(E16,squadre,22,FALSE)</f>
        <v>Paolo Boldrin</v>
      </c>
      <c r="F27" s="134" t="s">
        <v>398</v>
      </c>
      <c r="G27" s="69"/>
      <c r="H27" s="69"/>
      <c r="I27" s="69"/>
      <c r="J27" s="69"/>
      <c r="K27" s="69"/>
      <c r="L27" s="69"/>
    </row>
    <row r="28" spans="1:12" x14ac:dyDescent="0.2">
      <c r="A28" s="83"/>
      <c r="B28" s="74"/>
      <c r="C28" s="69"/>
      <c r="D28" s="83"/>
      <c r="E28" s="74"/>
      <c r="F28" s="134" t="s">
        <v>398</v>
      </c>
      <c r="G28" s="69"/>
      <c r="H28" s="69"/>
      <c r="I28" s="69"/>
      <c r="J28" s="69"/>
      <c r="K28" s="69"/>
      <c r="L28" s="69"/>
    </row>
    <row r="29" spans="1:12" x14ac:dyDescent="0.2">
      <c r="A29" s="55"/>
      <c r="B29" s="55"/>
      <c r="C29" s="55"/>
      <c r="D29" s="55"/>
      <c r="E29" s="67"/>
      <c r="F29" s="134" t="s">
        <v>398</v>
      </c>
      <c r="G29" s="69"/>
      <c r="H29" s="69"/>
      <c r="I29" s="69"/>
      <c r="J29" s="69"/>
      <c r="K29" s="69"/>
      <c r="L29" s="69"/>
    </row>
    <row r="30" spans="1:12" x14ac:dyDescent="0.2">
      <c r="A30" s="77" t="s">
        <v>352</v>
      </c>
      <c r="B30" s="78" t="str">
        <f>B16</f>
        <v>Swiss Nat.Team</v>
      </c>
      <c r="C30" s="84"/>
      <c r="D30" s="84"/>
      <c r="E30" s="136" t="s">
        <v>399</v>
      </c>
      <c r="F30" s="134" t="s">
        <v>398</v>
      </c>
      <c r="G30" s="69"/>
      <c r="H30" s="69"/>
      <c r="I30" s="69"/>
      <c r="J30" s="69"/>
      <c r="K30" s="69"/>
      <c r="L30" s="69"/>
    </row>
    <row r="31" spans="1:12" x14ac:dyDescent="0.2">
      <c r="A31" s="56" t="s">
        <v>353</v>
      </c>
      <c r="B31" s="68"/>
      <c r="C31" s="14"/>
      <c r="D31" s="71"/>
      <c r="E31" s="68"/>
      <c r="F31" s="134" t="s">
        <v>398</v>
      </c>
      <c r="G31" s="69"/>
      <c r="H31" s="69"/>
      <c r="I31" s="69"/>
      <c r="J31" s="69"/>
      <c r="K31" s="69"/>
      <c r="L31" s="69"/>
    </row>
    <row r="32" spans="1:12" x14ac:dyDescent="0.2">
      <c r="A32" s="56" t="s">
        <v>354</v>
      </c>
      <c r="B32" s="69"/>
      <c r="C32" s="14"/>
      <c r="D32" s="71"/>
      <c r="E32" s="69"/>
      <c r="F32" s="134" t="s">
        <v>398</v>
      </c>
      <c r="G32" s="69"/>
      <c r="H32" s="69"/>
      <c r="I32" s="69"/>
      <c r="J32" s="69"/>
      <c r="K32" s="69"/>
      <c r="L32" s="69"/>
    </row>
    <row r="33" spans="1:12" x14ac:dyDescent="0.2">
      <c r="A33" s="56" t="s">
        <v>355</v>
      </c>
      <c r="B33" s="69"/>
      <c r="C33" s="14"/>
      <c r="D33" s="71"/>
      <c r="E33" s="69"/>
      <c r="F33" s="134" t="s">
        <v>398</v>
      </c>
      <c r="G33" s="69"/>
      <c r="H33" s="69"/>
      <c r="I33" s="69"/>
      <c r="J33" s="69"/>
      <c r="K33" s="69"/>
      <c r="L33" s="69"/>
    </row>
    <row r="34" spans="1:12" x14ac:dyDescent="0.2">
      <c r="A34" s="56" t="s">
        <v>356</v>
      </c>
      <c r="B34" s="69"/>
      <c r="C34" s="14"/>
      <c r="D34" s="71"/>
      <c r="E34" s="69"/>
      <c r="F34" s="134" t="s">
        <v>398</v>
      </c>
      <c r="G34" s="69"/>
      <c r="H34" s="69"/>
      <c r="I34" s="69"/>
      <c r="J34" s="69"/>
      <c r="K34" s="69"/>
      <c r="L34" s="69"/>
    </row>
    <row r="35" spans="1:12" ht="15.75" x14ac:dyDescent="0.25">
      <c r="A35" s="85" t="s">
        <v>357</v>
      </c>
      <c r="B35" s="86">
        <v>9</v>
      </c>
      <c r="C35" s="87"/>
      <c r="D35" s="88"/>
      <c r="E35" s="86">
        <v>1</v>
      </c>
      <c r="F35" s="134" t="s">
        <v>398</v>
      </c>
      <c r="G35" s="69"/>
      <c r="H35" s="69"/>
      <c r="I35" s="69"/>
      <c r="J35" s="69"/>
      <c r="K35" s="69"/>
      <c r="L35" s="69"/>
    </row>
    <row r="36" spans="1:12" x14ac:dyDescent="0.2">
      <c r="A36" s="89"/>
      <c r="B36" s="8"/>
      <c r="E36" s="67"/>
      <c r="F36" s="134" t="s">
        <v>398</v>
      </c>
      <c r="G36" s="69"/>
      <c r="H36" s="69"/>
      <c r="I36" s="69"/>
      <c r="J36" s="69"/>
      <c r="K36" s="69"/>
      <c r="L36" s="69"/>
    </row>
    <row r="37" spans="1:12" x14ac:dyDescent="0.2">
      <c r="A37" s="56" t="s">
        <v>358</v>
      </c>
      <c r="B37" s="68"/>
      <c r="C37" s="14"/>
      <c r="E37" s="71"/>
      <c r="F37" s="134" t="s">
        <v>398</v>
      </c>
      <c r="G37" s="69"/>
      <c r="H37" s="69"/>
      <c r="I37" s="69"/>
      <c r="J37" s="69"/>
      <c r="K37" s="69"/>
      <c r="L37" s="69"/>
    </row>
    <row r="38" spans="1:12" x14ac:dyDescent="0.2">
      <c r="A38" s="55"/>
      <c r="B38" s="55"/>
      <c r="E38" s="71"/>
      <c r="F38" s="134" t="s">
        <v>398</v>
      </c>
      <c r="G38" s="137"/>
      <c r="H38" s="55"/>
      <c r="I38" s="55"/>
      <c r="J38" s="55"/>
      <c r="K38" s="55"/>
      <c r="L38" s="55"/>
    </row>
    <row r="39" spans="1:12" x14ac:dyDescent="0.2">
      <c r="A39" s="28" t="s">
        <v>341</v>
      </c>
      <c r="B39" s="3"/>
      <c r="D39" s="28" t="s">
        <v>342</v>
      </c>
      <c r="E39" s="6"/>
      <c r="F39" s="134" t="s">
        <v>398</v>
      </c>
      <c r="G39" s="138" t="s">
        <v>359</v>
      </c>
      <c r="H39" s="3"/>
      <c r="K39" s="28" t="s">
        <v>360</v>
      </c>
      <c r="L39" s="3"/>
    </row>
    <row r="40" spans="1:12" x14ac:dyDescent="0.2">
      <c r="B40" s="55"/>
      <c r="E40" s="67"/>
      <c r="F40" s="134" t="s">
        <v>398</v>
      </c>
      <c r="G40" s="14"/>
      <c r="H40" s="55"/>
      <c r="L40" s="55"/>
    </row>
    <row r="41" spans="1:12" x14ac:dyDescent="0.2">
      <c r="A41" s="3"/>
      <c r="B41" s="3"/>
      <c r="C41" s="3"/>
      <c r="D41" s="3"/>
      <c r="E41" s="6"/>
      <c r="F41" s="139" t="s">
        <v>398</v>
      </c>
      <c r="G41" s="76"/>
      <c r="H41" s="3"/>
      <c r="I41" s="3"/>
      <c r="J41" s="3"/>
      <c r="K41" s="3"/>
      <c r="L41" s="3"/>
    </row>
    <row r="42" spans="1:12" ht="45" x14ac:dyDescent="0.6">
      <c r="A42" s="170" t="s">
        <v>331</v>
      </c>
      <c r="B42" s="160"/>
      <c r="C42" s="160"/>
      <c r="D42" s="160"/>
      <c r="E42" s="160"/>
      <c r="F42" s="52" t="s">
        <v>332</v>
      </c>
      <c r="G42" s="53"/>
      <c r="H42" s="53"/>
      <c r="I42" s="53"/>
      <c r="J42" s="53"/>
      <c r="K42" s="169" t="s">
        <v>333</v>
      </c>
      <c r="L42" s="160"/>
    </row>
    <row r="43" spans="1:12" x14ac:dyDescent="0.2">
      <c r="A43" s="8"/>
      <c r="B43" s="8"/>
      <c r="C43" s="55"/>
      <c r="D43" s="8"/>
      <c r="E43" s="8"/>
      <c r="F43" s="55"/>
      <c r="G43" s="8"/>
      <c r="H43" s="8"/>
      <c r="I43" s="8"/>
      <c r="J43" s="8"/>
      <c r="K43" s="8"/>
      <c r="L43" s="8"/>
    </row>
    <row r="44" spans="1:12" x14ac:dyDescent="0.2">
      <c r="A44" s="56" t="s">
        <v>19</v>
      </c>
      <c r="B44" s="90">
        <f>B3+4</f>
        <v>5</v>
      </c>
      <c r="C44" s="58"/>
      <c r="D44" s="167" t="s">
        <v>334</v>
      </c>
      <c r="E44" s="168"/>
      <c r="F44" s="60">
        <f>B44</f>
        <v>5</v>
      </c>
      <c r="G44" s="61" t="s">
        <v>335</v>
      </c>
      <c r="H44" s="62" t="str">
        <f>B57</f>
        <v>Swiss U21 B</v>
      </c>
      <c r="I44" s="167" t="s">
        <v>336</v>
      </c>
      <c r="J44" s="168"/>
      <c r="K44" s="62" t="str">
        <f>E57</f>
        <v>K.C. Arenzano</v>
      </c>
      <c r="L44" s="61" t="s">
        <v>65</v>
      </c>
    </row>
    <row r="45" spans="1:12" x14ac:dyDescent="0.2">
      <c r="A45" s="56" t="s">
        <v>337</v>
      </c>
      <c r="B45" s="133">
        <f>VLOOKUP(FLOOR(B44/4,1)*4+1,calendario,2)</f>
        <v>0.52083333333333337</v>
      </c>
      <c r="C45" s="58"/>
      <c r="D45" s="162"/>
      <c r="E45" s="163"/>
      <c r="F45" s="58"/>
      <c r="G45" s="68"/>
      <c r="H45" s="69"/>
      <c r="I45" s="68"/>
      <c r="J45" s="68"/>
      <c r="K45" s="68"/>
      <c r="L45" s="69"/>
    </row>
    <row r="46" spans="1:12" x14ac:dyDescent="0.2">
      <c r="A46" s="56" t="s">
        <v>338</v>
      </c>
      <c r="B46" s="70">
        <f>VLOOKUP(B44,calendario,3)</f>
        <v>1</v>
      </c>
      <c r="C46" s="58"/>
      <c r="D46" s="150"/>
      <c r="E46" s="164"/>
      <c r="F46" s="58"/>
      <c r="G46" s="68"/>
      <c r="H46" s="69"/>
      <c r="I46" s="68"/>
      <c r="J46" s="68"/>
      <c r="K46" s="68"/>
      <c r="L46" s="69"/>
    </row>
    <row r="47" spans="1:12" x14ac:dyDescent="0.2">
      <c r="A47" s="56" t="s">
        <v>36</v>
      </c>
      <c r="B47" s="70" t="str">
        <f>VLOOKUP(B57,squadre,2,FALSE)</f>
        <v>2nd Division</v>
      </c>
      <c r="C47" s="58"/>
      <c r="D47" s="150"/>
      <c r="E47" s="164"/>
      <c r="F47" s="58"/>
      <c r="G47" s="68"/>
      <c r="H47" s="68"/>
      <c r="I47" s="68"/>
      <c r="J47" s="68"/>
      <c r="K47" s="69"/>
      <c r="L47" s="69"/>
    </row>
    <row r="48" spans="1:12" x14ac:dyDescent="0.2">
      <c r="A48" s="56" t="s">
        <v>340</v>
      </c>
      <c r="B48" s="72">
        <v>42833</v>
      </c>
      <c r="C48" s="58"/>
      <c r="D48" s="150"/>
      <c r="E48" s="164"/>
      <c r="F48" s="58"/>
      <c r="G48" s="68"/>
      <c r="H48" s="68"/>
      <c r="I48" s="68"/>
      <c r="J48" s="68"/>
      <c r="K48" s="68"/>
      <c r="L48" s="69"/>
    </row>
    <row r="49" spans="1:12" x14ac:dyDescent="0.2">
      <c r="A49" s="73"/>
      <c r="B49" s="74"/>
      <c r="C49" s="58"/>
      <c r="D49" s="150"/>
      <c r="E49" s="164"/>
      <c r="F49" s="58"/>
      <c r="G49" s="69"/>
      <c r="H49" s="69"/>
      <c r="I49" s="69"/>
      <c r="J49" s="69"/>
      <c r="K49" s="69"/>
      <c r="L49" s="69"/>
    </row>
    <row r="50" spans="1:12" x14ac:dyDescent="0.2">
      <c r="A50" s="56" t="s">
        <v>341</v>
      </c>
      <c r="B50" s="119" t="str">
        <f>VLOOKUP(B44,calendario,9)</f>
        <v>C.Rovigo</v>
      </c>
      <c r="C50" s="58"/>
      <c r="D50" s="150"/>
      <c r="E50" s="164"/>
      <c r="F50" s="58"/>
      <c r="G50" s="69"/>
      <c r="H50" s="69"/>
      <c r="I50" s="69"/>
      <c r="J50" s="69"/>
      <c r="K50" s="69"/>
      <c r="L50" s="69"/>
    </row>
    <row r="51" spans="1:12" x14ac:dyDescent="0.2">
      <c r="A51" s="56" t="s">
        <v>342</v>
      </c>
      <c r="B51" s="119"/>
      <c r="C51" s="58"/>
      <c r="D51" s="150"/>
      <c r="E51" s="164"/>
      <c r="F51" s="58"/>
      <c r="G51" s="69"/>
      <c r="H51" s="69"/>
      <c r="I51" s="69"/>
      <c r="J51" s="69"/>
      <c r="K51" s="69"/>
      <c r="L51" s="69"/>
    </row>
    <row r="52" spans="1:12" x14ac:dyDescent="0.2">
      <c r="A52" s="73"/>
      <c r="B52" s="105"/>
      <c r="C52" s="58"/>
      <c r="D52" s="150"/>
      <c r="E52" s="164"/>
      <c r="F52" s="58"/>
      <c r="G52" s="69"/>
      <c r="H52" s="69"/>
      <c r="I52" s="69"/>
      <c r="J52" s="69"/>
      <c r="K52" s="69"/>
      <c r="L52" s="69"/>
    </row>
    <row r="53" spans="1:12" x14ac:dyDescent="0.2">
      <c r="A53" s="56" t="s">
        <v>343</v>
      </c>
      <c r="B53" s="74"/>
      <c r="C53" s="58"/>
      <c r="D53" s="150"/>
      <c r="E53" s="164"/>
      <c r="F53" s="58"/>
      <c r="G53" s="69"/>
      <c r="H53" s="69"/>
      <c r="I53" s="69"/>
      <c r="J53" s="69"/>
      <c r="K53" s="69"/>
      <c r="L53" s="69"/>
    </row>
    <row r="54" spans="1:12" x14ac:dyDescent="0.2">
      <c r="A54" s="56" t="s">
        <v>344</v>
      </c>
      <c r="B54" s="74"/>
      <c r="C54" s="58"/>
      <c r="D54" s="150"/>
      <c r="E54" s="164"/>
      <c r="F54" s="58"/>
      <c r="G54" s="69"/>
      <c r="H54" s="69"/>
      <c r="I54" s="69"/>
      <c r="J54" s="69"/>
      <c r="K54" s="69"/>
      <c r="L54" s="69"/>
    </row>
    <row r="55" spans="1:12" x14ac:dyDescent="0.2">
      <c r="A55" s="56" t="s">
        <v>345</v>
      </c>
      <c r="B55" s="74"/>
      <c r="C55" s="58"/>
      <c r="D55" s="165"/>
      <c r="E55" s="166"/>
      <c r="F55" s="58"/>
      <c r="G55" s="69"/>
      <c r="H55" s="69"/>
      <c r="I55" s="69"/>
      <c r="J55" s="69"/>
      <c r="K55" s="69"/>
      <c r="L55" s="69"/>
    </row>
    <row r="56" spans="1:12" x14ac:dyDescent="0.2">
      <c r="A56" s="55"/>
      <c r="B56" s="55"/>
      <c r="D56" s="55"/>
      <c r="E56" s="55"/>
      <c r="F56" s="71"/>
      <c r="G56" s="69"/>
      <c r="H56" s="69"/>
      <c r="I56" s="69"/>
      <c r="J56" s="69"/>
      <c r="K56" s="69"/>
      <c r="L56" s="69"/>
    </row>
    <row r="57" spans="1:12" x14ac:dyDescent="0.2">
      <c r="A57" s="77" t="s">
        <v>346</v>
      </c>
      <c r="B57" s="78" t="str">
        <f>VLOOKUP(B44,calendario,5)</f>
        <v>Swiss U21 B</v>
      </c>
      <c r="C57" s="79"/>
      <c r="D57" s="77" t="s">
        <v>347</v>
      </c>
      <c r="E57" s="78" t="str">
        <f>VLOOKUP(B44,calendario,6)</f>
        <v>K.C. Arenzano</v>
      </c>
      <c r="F57" s="6"/>
      <c r="G57" s="69"/>
      <c r="H57" s="69"/>
      <c r="I57" s="69"/>
      <c r="J57" s="69"/>
      <c r="K57" s="69"/>
      <c r="L57" s="69"/>
    </row>
    <row r="58" spans="1:12" x14ac:dyDescent="0.2">
      <c r="A58" s="56" t="s">
        <v>348</v>
      </c>
      <c r="B58" s="56" t="s">
        <v>349</v>
      </c>
      <c r="C58" s="73"/>
      <c r="D58" s="56" t="s">
        <v>348</v>
      </c>
      <c r="E58" s="56" t="s">
        <v>349</v>
      </c>
      <c r="F58" s="80"/>
      <c r="G58" s="69"/>
      <c r="H58" s="69"/>
      <c r="I58" s="69"/>
      <c r="J58" s="69"/>
      <c r="K58" s="69"/>
      <c r="L58" s="69"/>
    </row>
    <row r="59" spans="1:12" x14ac:dyDescent="0.2">
      <c r="A59" s="81">
        <f>VLOOKUP(B57,squadre,3,FALSE)</f>
        <v>1</v>
      </c>
      <c r="B59" s="70" t="str">
        <f>VLOOKUP(B57,squadre,4,FALSE)</f>
        <v>Alexi Porlezza</v>
      </c>
      <c r="C59" s="69"/>
      <c r="D59" s="81">
        <f>VLOOKUP(E57,squadre,3,FALSE)</f>
        <v>1</v>
      </c>
      <c r="E59" s="70" t="str">
        <f>VLOOKUP(E57,squadre,4,FALSE)</f>
        <v>Damonte Stefano</v>
      </c>
      <c r="F59" s="58"/>
      <c r="G59" s="69"/>
      <c r="H59" s="69"/>
      <c r="I59" s="69"/>
      <c r="J59" s="69"/>
      <c r="K59" s="69"/>
      <c r="L59" s="69"/>
    </row>
    <row r="60" spans="1:12" x14ac:dyDescent="0.2">
      <c r="A60" s="81">
        <f>VLOOKUP(B57,squadre,5,FALSE)</f>
        <v>2</v>
      </c>
      <c r="B60" s="70" t="str">
        <f>VLOOKUP(B57,squadre,6,FALSE)</f>
        <v>Odin Unger</v>
      </c>
      <c r="C60" s="69"/>
      <c r="D60" s="81">
        <f>VLOOKUP(E57,squadre,5,FALSE)</f>
        <v>4</v>
      </c>
      <c r="E60" s="70" t="str">
        <f>VLOOKUP(E57,squadre,6,FALSE)</f>
        <v>Bertola</v>
      </c>
      <c r="F60" s="58"/>
      <c r="G60" s="69"/>
      <c r="H60" s="69"/>
      <c r="I60" s="69"/>
      <c r="J60" s="69"/>
      <c r="K60" s="69"/>
      <c r="L60" s="69"/>
    </row>
    <row r="61" spans="1:12" x14ac:dyDescent="0.2">
      <c r="A61" s="81">
        <f>VLOOKUP(B57,squadre,7,FALSE)</f>
        <v>3</v>
      </c>
      <c r="B61" s="70" t="str">
        <f>VLOOKUP(B57,squadre,8,FALSE)</f>
        <v>Livio Vögeli</v>
      </c>
      <c r="C61" s="69"/>
      <c r="D61" s="81">
        <f>VLOOKUP(E57,squadre,7,FALSE)</f>
        <v>8</v>
      </c>
      <c r="E61" s="70" t="str">
        <f>VLOOKUP(E57,squadre,8,FALSE)</f>
        <v>Merello</v>
      </c>
      <c r="F61" s="58"/>
      <c r="G61" s="69"/>
      <c r="H61" s="69"/>
      <c r="I61" s="69"/>
      <c r="J61" s="69"/>
      <c r="K61" s="69"/>
      <c r="L61" s="69"/>
    </row>
    <row r="62" spans="1:12" x14ac:dyDescent="0.2">
      <c r="A62" s="81">
        <f>VLOOKUP(B57,squadre,9,FALSE)</f>
        <v>4</v>
      </c>
      <c r="B62" s="70" t="str">
        <f>VLOOKUP(B57,squadre,10,FALSE)</f>
        <v>Joris Hänni</v>
      </c>
      <c r="C62" s="69"/>
      <c r="D62" s="81">
        <f>VLOOKUP(E57,squadre,9,FALSE)</f>
        <v>9</v>
      </c>
      <c r="E62" s="70" t="str">
        <f>VLOOKUP(E57,squadre,10,FALSE)</f>
        <v>Lugaresi</v>
      </c>
      <c r="F62" s="58"/>
      <c r="G62" s="69"/>
      <c r="H62" s="69"/>
      <c r="I62" s="69"/>
      <c r="J62" s="69"/>
      <c r="K62" s="69"/>
      <c r="L62" s="69"/>
    </row>
    <row r="63" spans="1:12" x14ac:dyDescent="0.2">
      <c r="A63" s="81">
        <f>VLOOKUP(B57,squadre,11,FALSE)</f>
        <v>5</v>
      </c>
      <c r="B63" s="70" t="str">
        <f>VLOOKUP(B57,squadre,12,FALSE)</f>
        <v>Yannick Staufer</v>
      </c>
      <c r="C63" s="69"/>
      <c r="D63" s="81">
        <f>VLOOKUP(E57,squadre,11,FALSE)</f>
        <v>7</v>
      </c>
      <c r="E63" s="70" t="str">
        <f>VLOOKUP(E57,squadre,12,FALSE)</f>
        <v>Matteucci</v>
      </c>
      <c r="F63" s="58"/>
      <c r="G63" s="69"/>
      <c r="H63" s="69"/>
      <c r="I63" s="69"/>
      <c r="J63" s="69"/>
      <c r="K63" s="69"/>
      <c r="L63" s="69"/>
    </row>
    <row r="64" spans="1:12" x14ac:dyDescent="0.2">
      <c r="A64" s="81">
        <f>VLOOKUP(B57,squadre,13,FALSE)</f>
        <v>6</v>
      </c>
      <c r="B64" s="70" t="str">
        <f>VLOOKUP(B57,squadre,14,FALSE)</f>
        <v>Levi Kübler</v>
      </c>
      <c r="C64" s="69"/>
      <c r="D64" s="81">
        <f>VLOOKUP(E57,squadre,13,FALSE)</f>
        <v>0</v>
      </c>
      <c r="E64" s="70">
        <f>VLOOKUP(E57,squadre,14,FALSE)</f>
        <v>0</v>
      </c>
      <c r="F64" s="58"/>
      <c r="G64" s="69"/>
      <c r="H64" s="69"/>
      <c r="I64" s="69"/>
      <c r="J64" s="69"/>
      <c r="K64" s="69"/>
      <c r="L64" s="69"/>
    </row>
    <row r="65" spans="1:12" x14ac:dyDescent="0.2">
      <c r="A65" s="81">
        <f>VLOOKUP(B57,squadre,15,FALSE)</f>
        <v>7</v>
      </c>
      <c r="B65" s="70" t="str">
        <f>VLOOKUP(B57,squadre,16,FALSE)</f>
        <v>Dominic Schaub</v>
      </c>
      <c r="C65" s="69"/>
      <c r="D65" s="81">
        <f>VLOOKUP(E57,squadre,15,FALSE)</f>
        <v>0</v>
      </c>
      <c r="E65" s="70">
        <f>VLOOKUP(E57,squadre,16,FALSE)</f>
        <v>0</v>
      </c>
      <c r="F65" s="58"/>
      <c r="G65" s="69"/>
      <c r="H65" s="69"/>
      <c r="I65" s="69"/>
      <c r="J65" s="69"/>
      <c r="K65" s="69"/>
      <c r="L65" s="69"/>
    </row>
    <row r="66" spans="1:12" x14ac:dyDescent="0.2">
      <c r="A66" s="81">
        <f>VLOOKUP(B57,squadre,17,FALSE)</f>
        <v>0</v>
      </c>
      <c r="B66" s="70">
        <f>VLOOKUP(B57,squadre,18,FALSE)</f>
        <v>0</v>
      </c>
      <c r="C66" s="69"/>
      <c r="D66" s="81">
        <f>VLOOKUP(E57,squadre,17,FALSE)</f>
        <v>0</v>
      </c>
      <c r="E66" s="70">
        <f>VLOOKUP(E57,squadre,18,FALSE)</f>
        <v>0</v>
      </c>
      <c r="F66" s="58"/>
      <c r="G66" s="69"/>
      <c r="H66" s="69"/>
      <c r="I66" s="69"/>
      <c r="J66" s="69"/>
      <c r="K66" s="69"/>
      <c r="L66" s="69"/>
    </row>
    <row r="67" spans="1:12" x14ac:dyDescent="0.2">
      <c r="A67" s="81">
        <f>VLOOKUP(B57,squadre,19,FALSE)</f>
        <v>0</v>
      </c>
      <c r="B67" s="70">
        <f>VLOOKUP(B57,squadre,20,FALSE)</f>
        <v>0</v>
      </c>
      <c r="C67" s="69"/>
      <c r="D67" s="81">
        <f>VLOOKUP(E57,squadre,19,FALSE)</f>
        <v>0</v>
      </c>
      <c r="E67" s="70">
        <f>VLOOKUP(E57,squadre,20,FALSE)</f>
        <v>0</v>
      </c>
      <c r="F67" s="58"/>
      <c r="G67" s="69"/>
      <c r="H67" s="69"/>
      <c r="I67" s="69"/>
      <c r="J67" s="69"/>
      <c r="K67" s="69"/>
      <c r="L67" s="69"/>
    </row>
    <row r="68" spans="1:12" x14ac:dyDescent="0.2">
      <c r="A68" s="81">
        <f>VLOOKUP(B57,squadre,21,FALSE)</f>
        <v>0</v>
      </c>
      <c r="B68" s="70">
        <f>VLOOKUP(B57,squadre,22,FALSE)</f>
        <v>0</v>
      </c>
      <c r="C68" s="69"/>
      <c r="D68" s="81">
        <f>VLOOKUP(E57,squadre,21,FALSE)</f>
        <v>0</v>
      </c>
      <c r="E68" s="70">
        <f>VLOOKUP(E57,squadre,22,FALSE)</f>
        <v>0</v>
      </c>
      <c r="F68" s="58"/>
      <c r="G68" s="69"/>
      <c r="H68" s="69"/>
      <c r="I68" s="69"/>
      <c r="J68" s="69"/>
      <c r="K68" s="69"/>
      <c r="L68" s="69"/>
    </row>
    <row r="69" spans="1:12" x14ac:dyDescent="0.2">
      <c r="A69" s="83"/>
      <c r="B69" s="74"/>
      <c r="C69" s="69"/>
      <c r="D69" s="83"/>
      <c r="E69" s="74"/>
      <c r="F69" s="58"/>
      <c r="G69" s="69"/>
      <c r="H69" s="69"/>
      <c r="I69" s="69"/>
      <c r="J69" s="69"/>
      <c r="K69" s="69"/>
      <c r="L69" s="69"/>
    </row>
    <row r="70" spans="1:12" x14ac:dyDescent="0.2">
      <c r="A70" s="55"/>
      <c r="B70" s="55"/>
      <c r="C70" s="55"/>
      <c r="D70" s="55"/>
      <c r="E70" s="55"/>
      <c r="F70" s="71"/>
      <c r="G70" s="69"/>
      <c r="H70" s="69"/>
      <c r="I70" s="69"/>
      <c r="J70" s="69"/>
      <c r="K70" s="69"/>
      <c r="L70" s="69"/>
    </row>
    <row r="71" spans="1:12" x14ac:dyDescent="0.2">
      <c r="A71" s="77" t="s">
        <v>352</v>
      </c>
      <c r="B71" s="78" t="str">
        <f>B57</f>
        <v>Swiss U21 B</v>
      </c>
      <c r="C71" s="84"/>
      <c r="D71" s="84"/>
      <c r="E71" s="78" t="str">
        <f>E57</f>
        <v>K.C. Arenzano</v>
      </c>
      <c r="F71" s="71"/>
      <c r="G71" s="69"/>
      <c r="H71" s="69"/>
      <c r="I71" s="69"/>
      <c r="J71" s="69"/>
      <c r="K71" s="69"/>
      <c r="L71" s="69"/>
    </row>
    <row r="72" spans="1:12" x14ac:dyDescent="0.2">
      <c r="A72" s="56" t="s">
        <v>353</v>
      </c>
      <c r="B72" s="68"/>
      <c r="C72" s="14"/>
      <c r="D72" s="71"/>
      <c r="E72" s="68"/>
      <c r="F72" s="58"/>
      <c r="G72" s="69"/>
      <c r="H72" s="69"/>
      <c r="I72" s="69"/>
      <c r="J72" s="69"/>
      <c r="K72" s="69"/>
      <c r="L72" s="69"/>
    </row>
    <row r="73" spans="1:12" x14ac:dyDescent="0.2">
      <c r="A73" s="56" t="s">
        <v>354</v>
      </c>
      <c r="B73" s="69"/>
      <c r="C73" s="14"/>
      <c r="D73" s="71"/>
      <c r="E73" s="69"/>
      <c r="F73" s="58"/>
      <c r="G73" s="69"/>
      <c r="H73" s="69"/>
      <c r="I73" s="69"/>
      <c r="J73" s="69"/>
      <c r="K73" s="69"/>
      <c r="L73" s="69"/>
    </row>
    <row r="74" spans="1:12" x14ac:dyDescent="0.2">
      <c r="A74" s="56" t="s">
        <v>355</v>
      </c>
      <c r="B74" s="69"/>
      <c r="C74" s="14"/>
      <c r="D74" s="71"/>
      <c r="E74" s="69"/>
      <c r="F74" s="58"/>
      <c r="G74" s="69"/>
      <c r="H74" s="69"/>
      <c r="I74" s="69"/>
      <c r="J74" s="69"/>
      <c r="K74" s="69"/>
      <c r="L74" s="69"/>
    </row>
    <row r="75" spans="1:12" x14ac:dyDescent="0.2">
      <c r="A75" s="56" t="s">
        <v>356</v>
      </c>
      <c r="B75" s="69"/>
      <c r="C75" s="14"/>
      <c r="D75" s="71"/>
      <c r="E75" s="69"/>
      <c r="F75" s="58"/>
      <c r="G75" s="69"/>
      <c r="H75" s="69"/>
      <c r="I75" s="69"/>
      <c r="J75" s="69"/>
      <c r="K75" s="69"/>
      <c r="L75" s="69"/>
    </row>
    <row r="76" spans="1:12" ht="15.75" x14ac:dyDescent="0.25">
      <c r="A76" s="85" t="s">
        <v>357</v>
      </c>
      <c r="B76" s="86">
        <v>4</v>
      </c>
      <c r="C76" s="87"/>
      <c r="D76" s="88"/>
      <c r="E76" s="86">
        <v>7</v>
      </c>
      <c r="F76" s="58"/>
      <c r="G76" s="69"/>
      <c r="H76" s="69"/>
      <c r="I76" s="69"/>
      <c r="J76" s="69"/>
      <c r="K76" s="69"/>
      <c r="L76" s="69"/>
    </row>
    <row r="77" spans="1:12" x14ac:dyDescent="0.2">
      <c r="A77" s="89"/>
      <c r="B77" s="8"/>
      <c r="E77" s="55"/>
      <c r="F77" s="71"/>
      <c r="G77" s="69"/>
      <c r="H77" s="69"/>
      <c r="I77" s="69"/>
      <c r="J77" s="69"/>
      <c r="K77" s="69"/>
      <c r="L77" s="69"/>
    </row>
    <row r="78" spans="1:12" x14ac:dyDescent="0.2">
      <c r="A78" s="56" t="s">
        <v>358</v>
      </c>
      <c r="B78" s="68"/>
      <c r="C78" s="14"/>
      <c r="F78" s="71"/>
      <c r="G78" s="69"/>
      <c r="H78" s="69"/>
      <c r="I78" s="69"/>
      <c r="J78" s="69"/>
      <c r="K78" s="69"/>
      <c r="L78" s="69"/>
    </row>
    <row r="79" spans="1:12" x14ac:dyDescent="0.2">
      <c r="A79" s="55"/>
      <c r="B79" s="55"/>
      <c r="G79" s="55"/>
      <c r="H79" s="55"/>
      <c r="I79" s="55"/>
      <c r="J79" s="55"/>
      <c r="K79" s="55"/>
      <c r="L79" s="55"/>
    </row>
    <row r="80" spans="1:12" x14ac:dyDescent="0.2">
      <c r="A80" s="28" t="s">
        <v>341</v>
      </c>
      <c r="B80" s="3"/>
      <c r="D80" s="28" t="s">
        <v>342</v>
      </c>
      <c r="E80" s="3"/>
      <c r="G80" s="28" t="s">
        <v>359</v>
      </c>
      <c r="H80" s="3"/>
      <c r="K80" s="28" t="s">
        <v>360</v>
      </c>
      <c r="L80" s="3"/>
    </row>
    <row r="81" spans="1:12" x14ac:dyDescent="0.2">
      <c r="B81" s="55"/>
      <c r="E81" s="55"/>
      <c r="H81" s="55"/>
      <c r="L81" s="55"/>
    </row>
    <row r="82" spans="1:12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45" x14ac:dyDescent="0.6">
      <c r="A83" s="170" t="s">
        <v>331</v>
      </c>
      <c r="B83" s="160"/>
      <c r="C83" s="160"/>
      <c r="D83" s="160"/>
      <c r="E83" s="160"/>
      <c r="F83" s="52" t="s">
        <v>332</v>
      </c>
      <c r="G83" s="53"/>
      <c r="H83" s="53"/>
      <c r="I83" s="53"/>
      <c r="J83" s="53"/>
      <c r="K83" s="169" t="s">
        <v>333</v>
      </c>
      <c r="L83" s="160"/>
    </row>
    <row r="84" spans="1:12" x14ac:dyDescent="0.2">
      <c r="A84" s="8"/>
      <c r="B84" s="8"/>
      <c r="C84" s="55"/>
      <c r="D84" s="8"/>
      <c r="E84" s="8"/>
      <c r="F84" s="55"/>
      <c r="G84" s="8"/>
      <c r="H84" s="8"/>
      <c r="I84" s="8"/>
      <c r="J84" s="8"/>
      <c r="K84" s="8"/>
      <c r="L84" s="8"/>
    </row>
    <row r="85" spans="1:12" x14ac:dyDescent="0.2">
      <c r="A85" s="56" t="s">
        <v>19</v>
      </c>
      <c r="B85" s="90">
        <f>B44+4</f>
        <v>9</v>
      </c>
      <c r="C85" s="58"/>
      <c r="D85" s="167" t="s">
        <v>334</v>
      </c>
      <c r="E85" s="168"/>
      <c r="F85" s="60">
        <f>B85</f>
        <v>9</v>
      </c>
      <c r="G85" s="61" t="s">
        <v>335</v>
      </c>
      <c r="H85" s="62" t="str">
        <f>B98</f>
        <v>C. EUR</v>
      </c>
      <c r="I85" s="167" t="s">
        <v>336</v>
      </c>
      <c r="J85" s="168"/>
      <c r="K85" s="62" t="str">
        <f>E98</f>
        <v>Can. Mutina</v>
      </c>
      <c r="L85" s="61" t="s">
        <v>65</v>
      </c>
    </row>
    <row r="86" spans="1:12" x14ac:dyDescent="0.2">
      <c r="A86" s="56" t="s">
        <v>337</v>
      </c>
      <c r="B86" s="133">
        <f>VLOOKUP(FLOOR(B85/4,1)*4+1,calendario,2)</f>
        <v>0.54166666666666674</v>
      </c>
      <c r="C86" s="58"/>
      <c r="D86" s="162"/>
      <c r="E86" s="163"/>
      <c r="F86" s="58"/>
      <c r="G86" s="68"/>
      <c r="H86" s="69"/>
      <c r="I86" s="68"/>
      <c r="J86" s="68"/>
      <c r="K86" s="68"/>
      <c r="L86" s="69"/>
    </row>
    <row r="87" spans="1:12" x14ac:dyDescent="0.2">
      <c r="A87" s="56" t="s">
        <v>338</v>
      </c>
      <c r="B87" s="70">
        <f>VLOOKUP(B85,calendario,3)</f>
        <v>1</v>
      </c>
      <c r="C87" s="58"/>
      <c r="D87" s="150"/>
      <c r="E87" s="164"/>
      <c r="F87" s="58"/>
      <c r="G87" s="68"/>
      <c r="H87" s="69"/>
      <c r="I87" s="68"/>
      <c r="J87" s="68"/>
      <c r="K87" s="68"/>
      <c r="L87" s="69"/>
    </row>
    <row r="88" spans="1:12" x14ac:dyDescent="0.2">
      <c r="A88" s="56" t="s">
        <v>36</v>
      </c>
      <c r="B88" s="70" t="str">
        <f>VLOOKUP(B98,squadre,2,FALSE)</f>
        <v>1st Division</v>
      </c>
      <c r="C88" s="58"/>
      <c r="D88" s="150"/>
      <c r="E88" s="164"/>
      <c r="F88" s="58"/>
      <c r="G88" s="68"/>
      <c r="H88" s="68"/>
      <c r="I88" s="68"/>
      <c r="J88" s="68"/>
      <c r="K88" s="69"/>
      <c r="L88" s="69"/>
    </row>
    <row r="89" spans="1:12" x14ac:dyDescent="0.2">
      <c r="A89" s="56" t="s">
        <v>340</v>
      </c>
      <c r="B89" s="72">
        <v>42833</v>
      </c>
      <c r="C89" s="58"/>
      <c r="D89" s="150"/>
      <c r="E89" s="164"/>
      <c r="F89" s="58"/>
      <c r="G89" s="68"/>
      <c r="H89" s="68"/>
      <c r="I89" s="68"/>
      <c r="J89" s="68"/>
      <c r="K89" s="68"/>
      <c r="L89" s="69"/>
    </row>
    <row r="90" spans="1:12" x14ac:dyDescent="0.2">
      <c r="A90" s="73"/>
      <c r="B90" s="74"/>
      <c r="C90" s="58"/>
      <c r="D90" s="150"/>
      <c r="E90" s="164"/>
      <c r="F90" s="58"/>
      <c r="G90" s="69"/>
      <c r="H90" s="69"/>
      <c r="I90" s="69"/>
      <c r="J90" s="69"/>
      <c r="K90" s="69"/>
      <c r="L90" s="69"/>
    </row>
    <row r="91" spans="1:12" x14ac:dyDescent="0.2">
      <c r="A91" s="56" t="s">
        <v>341</v>
      </c>
      <c r="B91" s="119" t="str">
        <f>VLOOKUP(B85,calendario,9)</f>
        <v>UKS SET</v>
      </c>
      <c r="C91" s="58"/>
      <c r="D91" s="150"/>
      <c r="E91" s="164"/>
      <c r="F91" s="58"/>
      <c r="G91" s="69"/>
      <c r="H91" s="69"/>
      <c r="I91" s="69"/>
      <c r="J91" s="69"/>
      <c r="K91" s="69"/>
      <c r="L91" s="69"/>
    </row>
    <row r="92" spans="1:12" x14ac:dyDescent="0.2">
      <c r="A92" s="56" t="s">
        <v>342</v>
      </c>
      <c r="B92" s="119"/>
      <c r="C92" s="58"/>
      <c r="D92" s="150"/>
      <c r="E92" s="164"/>
      <c r="F92" s="58"/>
      <c r="G92" s="69"/>
      <c r="H92" s="69"/>
      <c r="I92" s="69"/>
      <c r="J92" s="69"/>
      <c r="K92" s="69"/>
      <c r="L92" s="69"/>
    </row>
    <row r="93" spans="1:12" x14ac:dyDescent="0.2">
      <c r="A93" s="73"/>
      <c r="B93" s="105"/>
      <c r="C93" s="58"/>
      <c r="D93" s="150"/>
      <c r="E93" s="164"/>
      <c r="F93" s="58"/>
      <c r="G93" s="69"/>
      <c r="H93" s="69"/>
      <c r="I93" s="69"/>
      <c r="J93" s="69"/>
      <c r="K93" s="69"/>
      <c r="L93" s="69"/>
    </row>
    <row r="94" spans="1:12" x14ac:dyDescent="0.2">
      <c r="A94" s="56" t="s">
        <v>343</v>
      </c>
      <c r="B94" s="74"/>
      <c r="C94" s="58"/>
      <c r="D94" s="150"/>
      <c r="E94" s="164"/>
      <c r="F94" s="58"/>
      <c r="G94" s="69"/>
      <c r="H94" s="69"/>
      <c r="I94" s="69"/>
      <c r="J94" s="69"/>
      <c r="K94" s="69"/>
      <c r="L94" s="69"/>
    </row>
    <row r="95" spans="1:12" x14ac:dyDescent="0.2">
      <c r="A95" s="56" t="s">
        <v>344</v>
      </c>
      <c r="B95" s="74"/>
      <c r="C95" s="58"/>
      <c r="D95" s="150"/>
      <c r="E95" s="164"/>
      <c r="F95" s="58"/>
      <c r="G95" s="69"/>
      <c r="H95" s="69"/>
      <c r="I95" s="69"/>
      <c r="J95" s="69"/>
      <c r="K95" s="69"/>
      <c r="L95" s="69"/>
    </row>
    <row r="96" spans="1:12" x14ac:dyDescent="0.2">
      <c r="A96" s="56" t="s">
        <v>345</v>
      </c>
      <c r="B96" s="74"/>
      <c r="C96" s="58"/>
      <c r="D96" s="165"/>
      <c r="E96" s="166"/>
      <c r="F96" s="58"/>
      <c r="G96" s="69"/>
      <c r="H96" s="69"/>
      <c r="I96" s="69"/>
      <c r="J96" s="69"/>
      <c r="K96" s="69"/>
      <c r="L96" s="69"/>
    </row>
    <row r="97" spans="1:12" x14ac:dyDescent="0.2">
      <c r="A97" s="55"/>
      <c r="B97" s="55"/>
      <c r="D97" s="55"/>
      <c r="E97" s="55"/>
      <c r="F97" s="71"/>
      <c r="G97" s="69"/>
      <c r="H97" s="69"/>
      <c r="I97" s="69"/>
      <c r="J97" s="69"/>
      <c r="K97" s="69"/>
      <c r="L97" s="69"/>
    </row>
    <row r="98" spans="1:12" x14ac:dyDescent="0.2">
      <c r="A98" s="77" t="s">
        <v>346</v>
      </c>
      <c r="B98" s="78" t="str">
        <f>VLOOKUP(B85,calendario,5)</f>
        <v>C. EUR</v>
      </c>
      <c r="C98" s="79"/>
      <c r="D98" s="77" t="s">
        <v>347</v>
      </c>
      <c r="E98" s="78" t="str">
        <f>VLOOKUP(B85,calendario,6)</f>
        <v>Can. Mutina</v>
      </c>
      <c r="F98" s="6"/>
      <c r="G98" s="69"/>
      <c r="H98" s="69"/>
      <c r="I98" s="69"/>
      <c r="J98" s="69"/>
      <c r="K98" s="69"/>
      <c r="L98" s="69"/>
    </row>
    <row r="99" spans="1:12" x14ac:dyDescent="0.2">
      <c r="A99" s="56" t="s">
        <v>348</v>
      </c>
      <c r="B99" s="56" t="s">
        <v>349</v>
      </c>
      <c r="C99" s="73"/>
      <c r="D99" s="56" t="s">
        <v>348</v>
      </c>
      <c r="E99" s="56" t="s">
        <v>349</v>
      </c>
      <c r="F99" s="80"/>
      <c r="G99" s="69"/>
      <c r="H99" s="69"/>
      <c r="I99" s="69"/>
      <c r="J99" s="69"/>
      <c r="K99" s="69"/>
      <c r="L99" s="69"/>
    </row>
    <row r="100" spans="1:12" x14ac:dyDescent="0.2">
      <c r="A100" s="81">
        <f>VLOOKUP(B98,squadre,3,FALSE)</f>
        <v>1</v>
      </c>
      <c r="B100" s="70" t="str">
        <f>VLOOKUP(B98,squadre,4,FALSE)</f>
        <v>Filippo Marchesi</v>
      </c>
      <c r="C100" s="69"/>
      <c r="D100" s="81">
        <f>VLOOKUP(E98,squadre,3,FALSE)</f>
        <v>1</v>
      </c>
      <c r="E100" s="70" t="str">
        <f>VLOOKUP(E98,squadre,4,FALSE)</f>
        <v>Andrea Caminati</v>
      </c>
      <c r="F100" s="58"/>
      <c r="G100" s="69"/>
      <c r="H100" s="69"/>
      <c r="I100" s="69"/>
      <c r="J100" s="69"/>
      <c r="K100" s="69"/>
      <c r="L100" s="69"/>
    </row>
    <row r="101" spans="1:12" x14ac:dyDescent="0.2">
      <c r="A101" s="81">
        <f>VLOOKUP(B98,squadre,5,FALSE)</f>
        <v>2</v>
      </c>
      <c r="B101" s="70" t="str">
        <f>VLOOKUP(B98,squadre,6,FALSE)</f>
        <v>Enrico Siani</v>
      </c>
      <c r="C101" s="69"/>
      <c r="D101" s="81">
        <f>VLOOKUP(E98,squadre,5,FALSE)</f>
        <v>3</v>
      </c>
      <c r="E101" s="70" t="str">
        <f>VLOOKUP(E98,squadre,6,FALSE)</f>
        <v>Filippo Spezzani</v>
      </c>
      <c r="F101" s="58"/>
      <c r="G101" s="69"/>
      <c r="H101" s="69"/>
      <c r="I101" s="69"/>
      <c r="J101" s="69"/>
      <c r="K101" s="69"/>
      <c r="L101" s="69"/>
    </row>
    <row r="102" spans="1:12" x14ac:dyDescent="0.2">
      <c r="A102" s="81">
        <f>VLOOKUP(B98,squadre,7,FALSE)</f>
        <v>5</v>
      </c>
      <c r="B102" s="70" t="str">
        <f>VLOOKUP(B98,squadre,8,FALSE)</f>
        <v>Giacomo Maffia</v>
      </c>
      <c r="C102" s="69"/>
      <c r="D102" s="81">
        <f>VLOOKUP(E98,squadre,7,FALSE)</f>
        <v>4</v>
      </c>
      <c r="E102" s="70" t="str">
        <f>VLOOKUP(E98,squadre,8,FALSE)</f>
        <v>Mario Moschetti</v>
      </c>
      <c r="F102" s="58"/>
      <c r="G102" s="69"/>
      <c r="H102" s="69"/>
      <c r="I102" s="69"/>
      <c r="J102" s="69"/>
      <c r="K102" s="69"/>
      <c r="L102" s="69"/>
    </row>
    <row r="103" spans="1:12" x14ac:dyDescent="0.2">
      <c r="A103" s="81">
        <f>VLOOKUP(B98,squadre,9,FALSE)</f>
        <v>6</v>
      </c>
      <c r="B103" s="70" t="str">
        <f>VLOOKUP(B98,squadre,10,FALSE)</f>
        <v>Luca Cinelli</v>
      </c>
      <c r="C103" s="69"/>
      <c r="D103" s="81">
        <f>VLOOKUP(E98,squadre,9,FALSE)</f>
        <v>5</v>
      </c>
      <c r="E103" s="70" t="str">
        <f>VLOOKUP(E98,squadre,10,FALSE)</f>
        <v>Maurizio Mazzanti</v>
      </c>
      <c r="F103" s="58"/>
      <c r="G103" s="69"/>
      <c r="H103" s="69"/>
      <c r="I103" s="69"/>
      <c r="J103" s="69"/>
      <c r="K103" s="69"/>
      <c r="L103" s="69"/>
    </row>
    <row r="104" spans="1:12" x14ac:dyDescent="0.2">
      <c r="A104" s="81">
        <f>VLOOKUP(B98,squadre,11,FALSE)</f>
        <v>8</v>
      </c>
      <c r="B104" s="70" t="str">
        <f>VLOOKUP(B98,squadre,12,FALSE)</f>
        <v>Paolo Zifferero</v>
      </c>
      <c r="C104" s="69"/>
      <c r="D104" s="81">
        <f>VLOOKUP(E98,squadre,11,FALSE)</f>
        <v>6</v>
      </c>
      <c r="E104" s="70" t="str">
        <f>VLOOKUP(E98,squadre,12,FALSE)</f>
        <v>Lorenzo De Toni</v>
      </c>
      <c r="F104" s="58"/>
      <c r="G104" s="69"/>
      <c r="H104" s="69"/>
      <c r="I104" s="69"/>
      <c r="J104" s="69"/>
      <c r="K104" s="69"/>
      <c r="L104" s="69"/>
    </row>
    <row r="105" spans="1:12" x14ac:dyDescent="0.2">
      <c r="A105" s="81">
        <f>VLOOKUP(B98,squadre,13,FALSE)</f>
        <v>7</v>
      </c>
      <c r="B105" s="70" t="str">
        <f>VLOOKUP(B98,squadre,14,FALSE)</f>
        <v>Gianmarco Palladino</v>
      </c>
      <c r="C105" s="69"/>
      <c r="D105" s="81">
        <f>VLOOKUP(E98,squadre,13,FALSE)</f>
        <v>7</v>
      </c>
      <c r="E105" s="70" t="str">
        <f>VLOOKUP(E98,squadre,14,FALSE)</f>
        <v>Mirko Bello</v>
      </c>
      <c r="F105" s="58"/>
      <c r="G105" s="69"/>
      <c r="H105" s="69"/>
      <c r="I105" s="69"/>
      <c r="J105" s="69"/>
      <c r="K105" s="69"/>
      <c r="L105" s="69"/>
    </row>
    <row r="106" spans="1:12" x14ac:dyDescent="0.2">
      <c r="A106" s="81">
        <f>VLOOKUP(B98,squadre,15,FALSE)</f>
        <v>9</v>
      </c>
      <c r="B106" s="70" t="str">
        <f>VLOOKUP(B98,squadre,16,FALSE)</f>
        <v>Daniele Maffia</v>
      </c>
      <c r="C106" s="69"/>
      <c r="D106" s="81">
        <f>VLOOKUP(E98,squadre,15,FALSE)</f>
        <v>8</v>
      </c>
      <c r="E106" s="70" t="str">
        <f>VLOOKUP(E98,squadre,16,FALSE)</f>
        <v>Matteo Gobbi</v>
      </c>
      <c r="F106" s="58"/>
      <c r="G106" s="69"/>
      <c r="H106" s="69"/>
      <c r="I106" s="69"/>
      <c r="J106" s="69"/>
      <c r="K106" s="69"/>
      <c r="L106" s="69"/>
    </row>
    <row r="107" spans="1:12" x14ac:dyDescent="0.2">
      <c r="A107" s="81">
        <f>VLOOKUP(B98,squadre,17,FALSE)</f>
        <v>11</v>
      </c>
      <c r="B107" s="70" t="str">
        <f>VLOOKUP(B98,squadre,18,FALSE)</f>
        <v>Gianmaria Lombardo</v>
      </c>
      <c r="C107" s="69"/>
      <c r="D107" s="81">
        <f>VLOOKUP(E98,squadre,17,FALSE)</f>
        <v>9</v>
      </c>
      <c r="E107" s="70" t="str">
        <f>VLOOKUP(E98,squadre,18,FALSE)</f>
        <v>Piero Pizzo</v>
      </c>
      <c r="F107" s="58"/>
      <c r="G107" s="69"/>
      <c r="H107" s="69"/>
      <c r="I107" s="69"/>
      <c r="J107" s="69"/>
      <c r="K107" s="69"/>
      <c r="L107" s="69"/>
    </row>
    <row r="108" spans="1:12" x14ac:dyDescent="0.2">
      <c r="A108" s="81">
        <f>VLOOKUP(B98,squadre,19,FALSE)</f>
        <v>0</v>
      </c>
      <c r="B108" s="70">
        <f>VLOOKUP(B98,squadre,20,FALSE)</f>
        <v>0</v>
      </c>
      <c r="C108" s="69"/>
      <c r="D108" s="81">
        <f>VLOOKUP(E98,squadre,19,FALSE)</f>
        <v>10</v>
      </c>
      <c r="E108" s="70" t="str">
        <f>VLOOKUP(E98,squadre,20,FALSE)</f>
        <v>Enrico Moschetti</v>
      </c>
      <c r="F108" s="58"/>
      <c r="G108" s="69"/>
      <c r="H108" s="69"/>
      <c r="I108" s="69"/>
      <c r="J108" s="69"/>
      <c r="K108" s="69"/>
      <c r="L108" s="69"/>
    </row>
    <row r="109" spans="1:12" x14ac:dyDescent="0.2">
      <c r="A109" s="81">
        <f>VLOOKUP(B98,squadre,21,FALSE)</f>
        <v>0</v>
      </c>
      <c r="B109" s="70">
        <f>VLOOKUP(B98,squadre,22,FALSE)</f>
        <v>0</v>
      </c>
      <c r="C109" s="69"/>
      <c r="D109" s="81">
        <f>VLOOKUP(E98,squadre,21,FALSE)</f>
        <v>0</v>
      </c>
      <c r="E109" s="70">
        <f>VLOOKUP(E98,squadre,22,FALSE)</f>
        <v>0</v>
      </c>
      <c r="F109" s="58"/>
      <c r="G109" s="69"/>
      <c r="H109" s="69"/>
      <c r="I109" s="69"/>
      <c r="J109" s="69"/>
      <c r="K109" s="69"/>
      <c r="L109" s="69"/>
    </row>
    <row r="110" spans="1:12" x14ac:dyDescent="0.2">
      <c r="A110" s="83"/>
      <c r="B110" s="74"/>
      <c r="C110" s="69"/>
      <c r="D110" s="83"/>
      <c r="E110" s="74"/>
      <c r="F110" s="58"/>
      <c r="G110" s="69"/>
      <c r="H110" s="69"/>
      <c r="I110" s="69"/>
      <c r="J110" s="69"/>
      <c r="K110" s="69"/>
      <c r="L110" s="69"/>
    </row>
    <row r="111" spans="1:12" x14ac:dyDescent="0.2">
      <c r="A111" s="55"/>
      <c r="B111" s="55"/>
      <c r="C111" s="55"/>
      <c r="D111" s="55"/>
      <c r="E111" s="55"/>
      <c r="F111" s="71"/>
      <c r="G111" s="69"/>
      <c r="H111" s="69"/>
      <c r="I111" s="69"/>
      <c r="J111" s="69"/>
      <c r="K111" s="69"/>
      <c r="L111" s="69"/>
    </row>
    <row r="112" spans="1:12" x14ac:dyDescent="0.2">
      <c r="A112" s="77" t="s">
        <v>352</v>
      </c>
      <c r="B112" s="78" t="str">
        <f>B98</f>
        <v>C. EUR</v>
      </c>
      <c r="C112" s="84"/>
      <c r="D112" s="84"/>
      <c r="E112" s="78" t="str">
        <f>E98</f>
        <v>Can. Mutina</v>
      </c>
      <c r="F112" s="71"/>
      <c r="G112" s="69"/>
      <c r="H112" s="69"/>
      <c r="I112" s="69"/>
      <c r="J112" s="69"/>
      <c r="K112" s="69"/>
      <c r="L112" s="69"/>
    </row>
    <row r="113" spans="1:12" x14ac:dyDescent="0.2">
      <c r="A113" s="56" t="s">
        <v>353</v>
      </c>
      <c r="B113" s="68"/>
      <c r="C113" s="14"/>
      <c r="D113" s="71"/>
      <c r="E113" s="68"/>
      <c r="F113" s="58"/>
      <c r="G113" s="69"/>
      <c r="H113" s="69"/>
      <c r="I113" s="69"/>
      <c r="J113" s="69"/>
      <c r="K113" s="69"/>
      <c r="L113" s="69"/>
    </row>
    <row r="114" spans="1:12" x14ac:dyDescent="0.2">
      <c r="A114" s="56" t="s">
        <v>354</v>
      </c>
      <c r="B114" s="69"/>
      <c r="C114" s="14"/>
      <c r="D114" s="71"/>
      <c r="E114" s="69"/>
      <c r="F114" s="58"/>
      <c r="G114" s="69"/>
      <c r="H114" s="69"/>
      <c r="I114" s="69"/>
      <c r="J114" s="69"/>
      <c r="K114" s="69"/>
      <c r="L114" s="69"/>
    </row>
    <row r="115" spans="1:12" x14ac:dyDescent="0.2">
      <c r="A115" s="56" t="s">
        <v>355</v>
      </c>
      <c r="B115" s="69"/>
      <c r="C115" s="14"/>
      <c r="D115" s="71"/>
      <c r="E115" s="69"/>
      <c r="F115" s="58"/>
      <c r="G115" s="69"/>
      <c r="H115" s="69"/>
      <c r="I115" s="69"/>
      <c r="J115" s="69"/>
      <c r="K115" s="69"/>
      <c r="L115" s="69"/>
    </row>
    <row r="116" spans="1:12" x14ac:dyDescent="0.2">
      <c r="A116" s="56" t="s">
        <v>356</v>
      </c>
      <c r="B116" s="69"/>
      <c r="C116" s="14"/>
      <c r="D116" s="71"/>
      <c r="E116" s="69"/>
      <c r="F116" s="58"/>
      <c r="G116" s="69"/>
      <c r="H116" s="69"/>
      <c r="I116" s="69"/>
      <c r="J116" s="69"/>
      <c r="K116" s="69"/>
      <c r="L116" s="69"/>
    </row>
    <row r="117" spans="1:12" ht="15.75" x14ac:dyDescent="0.25">
      <c r="A117" s="85" t="s">
        <v>357</v>
      </c>
      <c r="B117" s="86">
        <v>2</v>
      </c>
      <c r="C117" s="87"/>
      <c r="D117" s="88"/>
      <c r="E117" s="86">
        <v>3</v>
      </c>
      <c r="F117" s="58"/>
      <c r="G117" s="69"/>
      <c r="H117" s="69"/>
      <c r="I117" s="69"/>
      <c r="J117" s="69"/>
      <c r="K117" s="69"/>
      <c r="L117" s="69"/>
    </row>
    <row r="118" spans="1:12" x14ac:dyDescent="0.2">
      <c r="A118" s="89"/>
      <c r="B118" s="8"/>
      <c r="E118" s="55"/>
      <c r="F118" s="71"/>
      <c r="G118" s="69"/>
      <c r="H118" s="69"/>
      <c r="I118" s="69"/>
      <c r="J118" s="69"/>
      <c r="K118" s="69"/>
      <c r="L118" s="69"/>
    </row>
    <row r="119" spans="1:12" x14ac:dyDescent="0.2">
      <c r="A119" s="56" t="s">
        <v>358</v>
      </c>
      <c r="B119" s="68"/>
      <c r="C119" s="14"/>
      <c r="F119" s="71"/>
      <c r="G119" s="69"/>
      <c r="H119" s="69"/>
      <c r="I119" s="69"/>
      <c r="J119" s="69"/>
      <c r="K119" s="69"/>
      <c r="L119" s="69"/>
    </row>
    <row r="120" spans="1:12" x14ac:dyDescent="0.2">
      <c r="A120" s="55"/>
      <c r="B120" s="55"/>
      <c r="G120" s="55"/>
      <c r="H120" s="55"/>
      <c r="I120" s="55"/>
      <c r="J120" s="55"/>
      <c r="K120" s="55"/>
      <c r="L120" s="55"/>
    </row>
    <row r="121" spans="1:12" x14ac:dyDescent="0.2">
      <c r="A121" s="28" t="s">
        <v>341</v>
      </c>
      <c r="B121" s="3"/>
      <c r="D121" s="28" t="s">
        <v>342</v>
      </c>
      <c r="E121" s="3"/>
      <c r="G121" s="28" t="s">
        <v>359</v>
      </c>
      <c r="H121" s="3"/>
      <c r="K121" s="28" t="s">
        <v>360</v>
      </c>
      <c r="L121" s="3"/>
    </row>
    <row r="122" spans="1:12" x14ac:dyDescent="0.2">
      <c r="B122" s="55"/>
      <c r="E122" s="55"/>
      <c r="H122" s="55"/>
      <c r="L122" s="55"/>
    </row>
    <row r="123" spans="1:12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45" x14ac:dyDescent="0.6">
      <c r="A124" s="170" t="s">
        <v>331</v>
      </c>
      <c r="B124" s="160"/>
      <c r="C124" s="160"/>
      <c r="D124" s="160"/>
      <c r="E124" s="160"/>
      <c r="F124" s="52" t="s">
        <v>332</v>
      </c>
      <c r="G124" s="53"/>
      <c r="H124" s="53"/>
      <c r="I124" s="53"/>
      <c r="J124" s="53"/>
      <c r="K124" s="169" t="s">
        <v>333</v>
      </c>
      <c r="L124" s="160"/>
    </row>
    <row r="125" spans="1:12" x14ac:dyDescent="0.2">
      <c r="A125" s="8"/>
      <c r="B125" s="8"/>
      <c r="C125" s="55"/>
      <c r="D125" s="8"/>
      <c r="E125" s="8"/>
      <c r="F125" s="55"/>
      <c r="G125" s="8"/>
      <c r="H125" s="8"/>
      <c r="I125" s="8"/>
      <c r="J125" s="8"/>
      <c r="K125" s="8"/>
      <c r="L125" s="8"/>
    </row>
    <row r="126" spans="1:12" x14ac:dyDescent="0.2">
      <c r="A126" s="56" t="s">
        <v>19</v>
      </c>
      <c r="B126" s="90">
        <f>B85+4</f>
        <v>13</v>
      </c>
      <c r="C126" s="58"/>
      <c r="D126" s="167" t="s">
        <v>334</v>
      </c>
      <c r="E126" s="168"/>
      <c r="F126" s="60">
        <f>B126</f>
        <v>13</v>
      </c>
      <c r="G126" s="61" t="s">
        <v>335</v>
      </c>
      <c r="H126" s="62" t="str">
        <f>B139</f>
        <v>C.Rovigo</v>
      </c>
      <c r="I126" s="167" t="s">
        <v>336</v>
      </c>
      <c r="J126" s="168"/>
      <c r="K126" s="62" t="str">
        <f>E139</f>
        <v>Arenzano U18</v>
      </c>
      <c r="L126" s="61" t="s">
        <v>65</v>
      </c>
    </row>
    <row r="127" spans="1:12" x14ac:dyDescent="0.2">
      <c r="A127" s="56" t="s">
        <v>337</v>
      </c>
      <c r="B127" s="133">
        <f>VLOOKUP(FLOOR(B126/4,1)*4+1,calendario,2)</f>
        <v>0.56250000000000011</v>
      </c>
      <c r="C127" s="58"/>
      <c r="D127" s="162"/>
      <c r="E127" s="163"/>
      <c r="F127" s="58"/>
      <c r="G127" s="68"/>
      <c r="H127" s="69"/>
      <c r="I127" s="68"/>
      <c r="J127" s="68"/>
      <c r="K127" s="68"/>
      <c r="L127" s="69"/>
    </row>
    <row r="128" spans="1:12" x14ac:dyDescent="0.2">
      <c r="A128" s="56" t="s">
        <v>338</v>
      </c>
      <c r="B128" s="70">
        <f>VLOOKUP(B126,calendario,3)</f>
        <v>1</v>
      </c>
      <c r="C128" s="58"/>
      <c r="D128" s="150"/>
      <c r="E128" s="164"/>
      <c r="F128" s="58"/>
      <c r="G128" s="68"/>
      <c r="H128" s="69"/>
      <c r="I128" s="68"/>
      <c r="J128" s="68"/>
      <c r="K128" s="68"/>
      <c r="L128" s="69"/>
    </row>
    <row r="129" spans="1:12" x14ac:dyDescent="0.2">
      <c r="A129" s="56" t="s">
        <v>36</v>
      </c>
      <c r="B129" s="70" t="str">
        <f>VLOOKUP(B139,squadre,2,FALSE)</f>
        <v>2nd Division</v>
      </c>
      <c r="C129" s="58"/>
      <c r="D129" s="150"/>
      <c r="E129" s="164"/>
      <c r="F129" s="58"/>
      <c r="G129" s="68"/>
      <c r="H129" s="68"/>
      <c r="I129" s="68"/>
      <c r="J129" s="68"/>
      <c r="K129" s="69"/>
      <c r="L129" s="69"/>
    </row>
    <row r="130" spans="1:12" x14ac:dyDescent="0.2">
      <c r="A130" s="56" t="s">
        <v>340</v>
      </c>
      <c r="B130" s="72">
        <v>42833</v>
      </c>
      <c r="C130" s="58"/>
      <c r="D130" s="150"/>
      <c r="E130" s="164"/>
      <c r="F130" s="58"/>
      <c r="G130" s="68"/>
      <c r="H130" s="68"/>
      <c r="I130" s="68"/>
      <c r="J130" s="68"/>
      <c r="K130" s="68"/>
      <c r="L130" s="69"/>
    </row>
    <row r="131" spans="1:12" x14ac:dyDescent="0.2">
      <c r="A131" s="73"/>
      <c r="B131" s="74"/>
      <c r="C131" s="58"/>
      <c r="D131" s="150"/>
      <c r="E131" s="164"/>
      <c r="F131" s="58"/>
      <c r="G131" s="69"/>
      <c r="H131" s="69"/>
      <c r="I131" s="69"/>
      <c r="J131" s="69"/>
      <c r="K131" s="69"/>
      <c r="L131" s="69"/>
    </row>
    <row r="132" spans="1:12" x14ac:dyDescent="0.2">
      <c r="A132" s="56" t="s">
        <v>341</v>
      </c>
      <c r="B132" s="119" t="str">
        <f>VLOOKUP(B126,calendario,9)</f>
        <v>Nutrie Assassine</v>
      </c>
      <c r="C132" s="58"/>
      <c r="D132" s="150"/>
      <c r="E132" s="164"/>
      <c r="F132" s="58"/>
      <c r="G132" s="69"/>
      <c r="H132" s="69"/>
      <c r="I132" s="69"/>
      <c r="J132" s="69"/>
      <c r="K132" s="69"/>
      <c r="L132" s="69"/>
    </row>
    <row r="133" spans="1:12" x14ac:dyDescent="0.2">
      <c r="A133" s="56" t="s">
        <v>342</v>
      </c>
      <c r="B133" s="119"/>
      <c r="C133" s="58"/>
      <c r="D133" s="150"/>
      <c r="E133" s="164"/>
      <c r="F133" s="58"/>
      <c r="G133" s="69"/>
      <c r="H133" s="69"/>
      <c r="I133" s="69"/>
      <c r="J133" s="69"/>
      <c r="K133" s="69"/>
      <c r="L133" s="69"/>
    </row>
    <row r="134" spans="1:12" x14ac:dyDescent="0.2">
      <c r="A134" s="73"/>
      <c r="B134" s="105"/>
      <c r="C134" s="58"/>
      <c r="D134" s="150"/>
      <c r="E134" s="164"/>
      <c r="F134" s="58"/>
      <c r="G134" s="69"/>
      <c r="H134" s="69"/>
      <c r="I134" s="69"/>
      <c r="J134" s="69"/>
      <c r="K134" s="69"/>
      <c r="L134" s="69"/>
    </row>
    <row r="135" spans="1:12" x14ac:dyDescent="0.2">
      <c r="A135" s="56" t="s">
        <v>343</v>
      </c>
      <c r="B135" s="74"/>
      <c r="C135" s="58"/>
      <c r="D135" s="150"/>
      <c r="E135" s="164"/>
      <c r="F135" s="58"/>
      <c r="G135" s="69"/>
      <c r="H135" s="69"/>
      <c r="I135" s="69"/>
      <c r="J135" s="69"/>
      <c r="K135" s="69"/>
      <c r="L135" s="69"/>
    </row>
    <row r="136" spans="1:12" x14ac:dyDescent="0.2">
      <c r="A136" s="56" t="s">
        <v>344</v>
      </c>
      <c r="B136" s="74"/>
      <c r="C136" s="58"/>
      <c r="D136" s="150"/>
      <c r="E136" s="164"/>
      <c r="F136" s="58"/>
      <c r="G136" s="69"/>
      <c r="H136" s="69"/>
      <c r="I136" s="69"/>
      <c r="J136" s="69"/>
      <c r="K136" s="69"/>
      <c r="L136" s="69"/>
    </row>
    <row r="137" spans="1:12" x14ac:dyDescent="0.2">
      <c r="A137" s="56" t="s">
        <v>345</v>
      </c>
      <c r="B137" s="74"/>
      <c r="C137" s="58"/>
      <c r="D137" s="165"/>
      <c r="E137" s="166"/>
      <c r="F137" s="58"/>
      <c r="G137" s="69"/>
      <c r="H137" s="69"/>
      <c r="I137" s="69"/>
      <c r="J137" s="69"/>
      <c r="K137" s="69"/>
      <c r="L137" s="69"/>
    </row>
    <row r="138" spans="1:12" x14ac:dyDescent="0.2">
      <c r="A138" s="55"/>
      <c r="B138" s="55"/>
      <c r="D138" s="55"/>
      <c r="E138" s="55"/>
      <c r="F138" s="71"/>
      <c r="G138" s="69"/>
      <c r="H138" s="69"/>
      <c r="I138" s="69"/>
      <c r="J138" s="69"/>
      <c r="K138" s="69"/>
      <c r="L138" s="69"/>
    </row>
    <row r="139" spans="1:12" x14ac:dyDescent="0.2">
      <c r="A139" s="77" t="s">
        <v>346</v>
      </c>
      <c r="B139" s="78" t="str">
        <f>VLOOKUP(B126,calendario,5)</f>
        <v>C.Rovigo</v>
      </c>
      <c r="C139" s="79"/>
      <c r="D139" s="77" t="s">
        <v>347</v>
      </c>
      <c r="E139" s="78" t="str">
        <f>VLOOKUP(B126,calendario,6)</f>
        <v>Arenzano U18</v>
      </c>
      <c r="F139" s="6"/>
      <c r="G139" s="69"/>
      <c r="H139" s="69"/>
      <c r="I139" s="69"/>
      <c r="J139" s="69"/>
      <c r="K139" s="69"/>
      <c r="L139" s="69"/>
    </row>
    <row r="140" spans="1:12" x14ac:dyDescent="0.2">
      <c r="A140" s="56" t="s">
        <v>348</v>
      </c>
      <c r="B140" s="56" t="s">
        <v>349</v>
      </c>
      <c r="C140" s="73"/>
      <c r="D140" s="56" t="s">
        <v>348</v>
      </c>
      <c r="E140" s="56" t="s">
        <v>349</v>
      </c>
      <c r="F140" s="80"/>
      <c r="G140" s="69"/>
      <c r="H140" s="69"/>
      <c r="I140" s="69"/>
      <c r="J140" s="69"/>
      <c r="K140" s="69"/>
      <c r="L140" s="69"/>
    </row>
    <row r="141" spans="1:12" x14ac:dyDescent="0.2">
      <c r="A141" s="81">
        <f>VLOOKUP(B139,squadre,3,FALSE)</f>
        <v>1</v>
      </c>
      <c r="B141" s="70" t="str">
        <f>VLOOKUP(B139,squadre,4,FALSE)</f>
        <v>Nocolò Caredda</v>
      </c>
      <c r="C141" s="69"/>
      <c r="D141" s="81">
        <f>VLOOKUP(E139,squadre,3,FALSE)</f>
        <v>1</v>
      </c>
      <c r="E141" s="70" t="str">
        <f>VLOOKUP(E139,squadre,4,FALSE)</f>
        <v>Bertuccioli Mattia</v>
      </c>
      <c r="F141" s="58"/>
      <c r="G141" s="69"/>
      <c r="H141" s="69"/>
      <c r="I141" s="69"/>
      <c r="J141" s="69"/>
      <c r="K141" s="69"/>
      <c r="L141" s="69"/>
    </row>
    <row r="142" spans="1:12" x14ac:dyDescent="0.2">
      <c r="A142" s="81">
        <f>VLOOKUP(B139,squadre,5,FALSE)</f>
        <v>7</v>
      </c>
      <c r="B142" s="70" t="str">
        <f>VLOOKUP(B139,squadre,6,FALSE)</f>
        <v>Tomasatti Federico</v>
      </c>
      <c r="C142" s="69"/>
      <c r="D142" s="81">
        <f>VLOOKUP(E139,squadre,5,FALSE)</f>
        <v>2</v>
      </c>
      <c r="E142" s="70" t="str">
        <f>VLOOKUP(E139,squadre,6,FALSE)</f>
        <v>Bozzano Giorgio</v>
      </c>
      <c r="F142" s="58"/>
      <c r="G142" s="69"/>
      <c r="H142" s="69"/>
      <c r="I142" s="69"/>
      <c r="J142" s="69"/>
      <c r="K142" s="69"/>
      <c r="L142" s="69"/>
    </row>
    <row r="143" spans="1:12" x14ac:dyDescent="0.2">
      <c r="A143" s="81">
        <f>VLOOKUP(B139,squadre,7,FALSE)</f>
        <v>8</v>
      </c>
      <c r="B143" s="70" t="str">
        <f>VLOOKUP(B139,squadre,8,FALSE)</f>
        <v>Edoardo Marangoni</v>
      </c>
      <c r="C143" s="69"/>
      <c r="D143" s="81">
        <f>VLOOKUP(E139,squadre,7,FALSE)</f>
        <v>3</v>
      </c>
      <c r="E143" s="70" t="str">
        <f>VLOOKUP(E139,squadre,8,FALSE)</f>
        <v>Giovanni Santini</v>
      </c>
      <c r="F143" s="58"/>
      <c r="G143" s="69"/>
      <c r="H143" s="69"/>
      <c r="I143" s="69"/>
      <c r="J143" s="69"/>
      <c r="K143" s="69"/>
      <c r="L143" s="69"/>
    </row>
    <row r="144" spans="1:12" x14ac:dyDescent="0.2">
      <c r="A144" s="81">
        <f>VLOOKUP(B139,squadre,9,FALSE)</f>
        <v>13</v>
      </c>
      <c r="B144" s="70" t="str">
        <f>VLOOKUP(B139,squadre,10,FALSE)</f>
        <v>Matteo Moschetta</v>
      </c>
      <c r="C144" s="69"/>
      <c r="D144" s="81">
        <f>VLOOKUP(E139,squadre,9,FALSE)</f>
        <v>4</v>
      </c>
      <c r="E144" s="70" t="str">
        <f>VLOOKUP(E139,squadre,10,FALSE)</f>
        <v>Paolo Carboni</v>
      </c>
      <c r="F144" s="58"/>
      <c r="G144" s="69"/>
      <c r="H144" s="69"/>
      <c r="I144" s="69"/>
      <c r="J144" s="69"/>
      <c r="K144" s="69"/>
      <c r="L144" s="69"/>
    </row>
    <row r="145" spans="1:12" x14ac:dyDescent="0.2">
      <c r="A145" s="81">
        <f>VLOOKUP(B139,squadre,11,FALSE)</f>
        <v>14</v>
      </c>
      <c r="B145" s="70" t="str">
        <f>VLOOKUP(B139,squadre,12,FALSE)</f>
        <v>Manuel Altafin</v>
      </c>
      <c r="C145" s="69"/>
      <c r="D145" s="81">
        <f>VLOOKUP(E139,squadre,11,FALSE)</f>
        <v>5</v>
      </c>
      <c r="E145" s="70" t="str">
        <f>VLOOKUP(E139,squadre,12,FALSE)</f>
        <v>Arenzani Manuel</v>
      </c>
      <c r="F145" s="58"/>
      <c r="G145" s="69"/>
      <c r="H145" s="69"/>
      <c r="I145" s="69"/>
      <c r="J145" s="69"/>
      <c r="K145" s="69"/>
      <c r="L145" s="69"/>
    </row>
    <row r="146" spans="1:12" x14ac:dyDescent="0.2">
      <c r="A146" s="81">
        <f>VLOOKUP(B139,squadre,13,FALSE)</f>
        <v>0</v>
      </c>
      <c r="B146" s="70">
        <f>VLOOKUP(B139,squadre,14,FALSE)</f>
        <v>0</v>
      </c>
      <c r="C146" s="69"/>
      <c r="D146" s="81">
        <f>VLOOKUP(E139,squadre,13,FALSE)</f>
        <v>7</v>
      </c>
      <c r="E146" s="70" t="str">
        <f>VLOOKUP(E139,squadre,14,FALSE)</f>
        <v>Bozzano Cesare</v>
      </c>
      <c r="F146" s="58"/>
      <c r="G146" s="69"/>
      <c r="H146" s="69"/>
      <c r="I146" s="69"/>
      <c r="J146" s="69"/>
      <c r="K146" s="69"/>
      <c r="L146" s="69"/>
    </row>
    <row r="147" spans="1:12" x14ac:dyDescent="0.2">
      <c r="A147" s="81">
        <f>VLOOKUP(B139,squadre,15,FALSE)</f>
        <v>0</v>
      </c>
      <c r="B147" s="70">
        <f>VLOOKUP(B139,squadre,16,FALSE)</f>
        <v>0</v>
      </c>
      <c r="C147" s="69"/>
      <c r="D147" s="81">
        <f>VLOOKUP(E139,squadre,15,FALSE)</f>
        <v>8</v>
      </c>
      <c r="E147" s="70" t="str">
        <f>VLOOKUP(E139,squadre,16,FALSE)</f>
        <v>Paro di Lorenzo</v>
      </c>
      <c r="F147" s="58"/>
      <c r="G147" s="69"/>
      <c r="H147" s="69"/>
      <c r="I147" s="69"/>
      <c r="J147" s="69"/>
      <c r="K147" s="69"/>
      <c r="L147" s="69"/>
    </row>
    <row r="148" spans="1:12" x14ac:dyDescent="0.2">
      <c r="A148" s="81">
        <f>VLOOKUP(B139,squadre,17,FALSE)</f>
        <v>0</v>
      </c>
      <c r="B148" s="70">
        <f>VLOOKUP(B139,squadre,18,FALSE)</f>
        <v>0</v>
      </c>
      <c r="C148" s="69"/>
      <c r="D148" s="81">
        <f>VLOOKUP(E139,squadre,17,FALSE)</f>
        <v>0</v>
      </c>
      <c r="E148" s="70">
        <f>VLOOKUP(E139,squadre,18,FALSE)</f>
        <v>0</v>
      </c>
      <c r="F148" s="58"/>
      <c r="G148" s="69"/>
      <c r="H148" s="69"/>
      <c r="I148" s="69"/>
      <c r="J148" s="69"/>
      <c r="K148" s="69"/>
      <c r="L148" s="69"/>
    </row>
    <row r="149" spans="1:12" x14ac:dyDescent="0.2">
      <c r="A149" s="81">
        <f>VLOOKUP(B139,squadre,19,FALSE)</f>
        <v>0</v>
      </c>
      <c r="B149" s="70">
        <f>VLOOKUP(B139,squadre,20,FALSE)</f>
        <v>0</v>
      </c>
      <c r="C149" s="69"/>
      <c r="D149" s="81">
        <f>VLOOKUP(E139,squadre,19,FALSE)</f>
        <v>0</v>
      </c>
      <c r="E149" s="70">
        <f>VLOOKUP(E139,squadre,20,FALSE)</f>
        <v>0</v>
      </c>
      <c r="F149" s="58"/>
      <c r="G149" s="69"/>
      <c r="H149" s="69"/>
      <c r="I149" s="69"/>
      <c r="J149" s="69"/>
      <c r="K149" s="69"/>
      <c r="L149" s="69"/>
    </row>
    <row r="150" spans="1:12" x14ac:dyDescent="0.2">
      <c r="A150" s="81">
        <f>VLOOKUP(B139,squadre,21,FALSE)</f>
        <v>0</v>
      </c>
      <c r="B150" s="70">
        <f>VLOOKUP(B139,squadre,22,FALSE)</f>
        <v>0</v>
      </c>
      <c r="C150" s="69"/>
      <c r="D150" s="81">
        <f>VLOOKUP(E139,squadre,21,FALSE)</f>
        <v>0</v>
      </c>
      <c r="E150" s="70">
        <f>VLOOKUP(E139,squadre,22,FALSE)</f>
        <v>0</v>
      </c>
      <c r="F150" s="58"/>
      <c r="G150" s="69"/>
      <c r="H150" s="69"/>
      <c r="I150" s="69"/>
      <c r="J150" s="69"/>
      <c r="K150" s="69"/>
      <c r="L150" s="69"/>
    </row>
    <row r="151" spans="1:12" x14ac:dyDescent="0.2">
      <c r="A151" s="83"/>
      <c r="B151" s="74"/>
      <c r="C151" s="69"/>
      <c r="D151" s="83"/>
      <c r="E151" s="74"/>
      <c r="F151" s="58"/>
      <c r="G151" s="69"/>
      <c r="H151" s="69"/>
      <c r="I151" s="69"/>
      <c r="J151" s="69"/>
      <c r="K151" s="69"/>
      <c r="L151" s="69"/>
    </row>
    <row r="152" spans="1:12" x14ac:dyDescent="0.2">
      <c r="A152" s="55"/>
      <c r="B152" s="55"/>
      <c r="C152" s="55"/>
      <c r="D152" s="55"/>
      <c r="E152" s="55"/>
      <c r="F152" s="71"/>
      <c r="G152" s="69"/>
      <c r="H152" s="69"/>
      <c r="I152" s="69"/>
      <c r="J152" s="69"/>
      <c r="K152" s="69"/>
      <c r="L152" s="69"/>
    </row>
    <row r="153" spans="1:12" x14ac:dyDescent="0.2">
      <c r="A153" s="77" t="s">
        <v>352</v>
      </c>
      <c r="B153" s="78" t="str">
        <f>B139</f>
        <v>C.Rovigo</v>
      </c>
      <c r="C153" s="84"/>
      <c r="D153" s="84"/>
      <c r="E153" s="78" t="str">
        <f>E139</f>
        <v>Arenzano U18</v>
      </c>
      <c r="F153" s="71"/>
      <c r="G153" s="69"/>
      <c r="H153" s="69"/>
      <c r="I153" s="69"/>
      <c r="J153" s="69"/>
      <c r="K153" s="69"/>
      <c r="L153" s="69"/>
    </row>
    <row r="154" spans="1:12" x14ac:dyDescent="0.2">
      <c r="A154" s="56" t="s">
        <v>353</v>
      </c>
      <c r="B154" s="68"/>
      <c r="C154" s="14"/>
      <c r="D154" s="71"/>
      <c r="E154" s="68"/>
      <c r="F154" s="58"/>
      <c r="G154" s="69"/>
      <c r="H154" s="69"/>
      <c r="I154" s="69"/>
      <c r="J154" s="69"/>
      <c r="K154" s="69"/>
      <c r="L154" s="69"/>
    </row>
    <row r="155" spans="1:12" x14ac:dyDescent="0.2">
      <c r="A155" s="56" t="s">
        <v>354</v>
      </c>
      <c r="B155" s="69"/>
      <c r="C155" s="14"/>
      <c r="D155" s="71"/>
      <c r="E155" s="69"/>
      <c r="F155" s="58"/>
      <c r="G155" s="69"/>
      <c r="H155" s="69"/>
      <c r="I155" s="69"/>
      <c r="J155" s="69"/>
      <c r="K155" s="69"/>
      <c r="L155" s="69"/>
    </row>
    <row r="156" spans="1:12" x14ac:dyDescent="0.2">
      <c r="A156" s="56" t="s">
        <v>355</v>
      </c>
      <c r="B156" s="69"/>
      <c r="C156" s="14"/>
      <c r="D156" s="71"/>
      <c r="E156" s="69"/>
      <c r="F156" s="58"/>
      <c r="G156" s="69"/>
      <c r="H156" s="69"/>
      <c r="I156" s="69"/>
      <c r="J156" s="69"/>
      <c r="K156" s="69"/>
      <c r="L156" s="69"/>
    </row>
    <row r="157" spans="1:12" x14ac:dyDescent="0.2">
      <c r="A157" s="56" t="s">
        <v>356</v>
      </c>
      <c r="B157" s="69"/>
      <c r="C157" s="14"/>
      <c r="D157" s="71"/>
      <c r="E157" s="69"/>
      <c r="F157" s="58"/>
      <c r="G157" s="69"/>
      <c r="H157" s="69"/>
      <c r="I157" s="69"/>
      <c r="J157" s="69"/>
      <c r="K157" s="69"/>
      <c r="L157" s="69"/>
    </row>
    <row r="158" spans="1:12" ht="15.75" x14ac:dyDescent="0.25">
      <c r="A158" s="85" t="s">
        <v>357</v>
      </c>
      <c r="B158" s="86">
        <v>17</v>
      </c>
      <c r="C158" s="87"/>
      <c r="D158" s="88"/>
      <c r="E158" s="86">
        <v>0</v>
      </c>
      <c r="F158" s="58"/>
      <c r="G158" s="69"/>
      <c r="H158" s="69"/>
      <c r="I158" s="69"/>
      <c r="J158" s="69"/>
      <c r="K158" s="69"/>
      <c r="L158" s="69"/>
    </row>
    <row r="159" spans="1:12" x14ac:dyDescent="0.2">
      <c r="A159" s="89"/>
      <c r="B159" s="8"/>
      <c r="E159" s="55"/>
      <c r="F159" s="71"/>
      <c r="G159" s="69"/>
      <c r="H159" s="69"/>
      <c r="I159" s="69"/>
      <c r="J159" s="69"/>
      <c r="K159" s="69"/>
      <c r="L159" s="69"/>
    </row>
    <row r="160" spans="1:12" x14ac:dyDescent="0.2">
      <c r="A160" s="56" t="s">
        <v>358</v>
      </c>
      <c r="B160" s="68"/>
      <c r="C160" s="14"/>
      <c r="F160" s="71"/>
      <c r="G160" s="69"/>
      <c r="H160" s="69"/>
      <c r="I160" s="69"/>
      <c r="J160" s="69"/>
      <c r="K160" s="69"/>
      <c r="L160" s="69"/>
    </row>
    <row r="161" spans="1:12" x14ac:dyDescent="0.2">
      <c r="A161" s="55"/>
      <c r="B161" s="55"/>
      <c r="G161" s="55"/>
      <c r="H161" s="55"/>
      <c r="I161" s="55"/>
      <c r="J161" s="55"/>
      <c r="K161" s="55"/>
      <c r="L161" s="55"/>
    </row>
    <row r="162" spans="1:12" x14ac:dyDescent="0.2">
      <c r="A162" s="28" t="s">
        <v>341</v>
      </c>
      <c r="B162" s="3"/>
      <c r="D162" s="28" t="s">
        <v>342</v>
      </c>
      <c r="E162" s="3"/>
      <c r="G162" s="28" t="s">
        <v>359</v>
      </c>
      <c r="H162" s="3"/>
      <c r="K162" s="28" t="s">
        <v>360</v>
      </c>
      <c r="L162" s="3"/>
    </row>
    <row r="163" spans="1:12" x14ac:dyDescent="0.2">
      <c r="B163" s="55"/>
      <c r="E163" s="55"/>
      <c r="H163" s="55"/>
      <c r="L163" s="55"/>
    </row>
    <row r="164" spans="1:12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45" x14ac:dyDescent="0.6">
      <c r="A165" s="170" t="s">
        <v>331</v>
      </c>
      <c r="B165" s="160"/>
      <c r="C165" s="160"/>
      <c r="D165" s="160"/>
      <c r="E165" s="160"/>
      <c r="F165" s="52" t="s">
        <v>332</v>
      </c>
      <c r="G165" s="53"/>
      <c r="H165" s="53"/>
      <c r="I165" s="53"/>
      <c r="J165" s="53"/>
      <c r="K165" s="169" t="s">
        <v>333</v>
      </c>
      <c r="L165" s="160"/>
    </row>
    <row r="166" spans="1:12" x14ac:dyDescent="0.2">
      <c r="A166" s="8"/>
      <c r="B166" s="8"/>
      <c r="C166" s="55"/>
      <c r="D166" s="8"/>
      <c r="E166" s="8"/>
      <c r="F166" s="55"/>
      <c r="G166" s="8"/>
      <c r="H166" s="8"/>
      <c r="I166" s="8"/>
      <c r="J166" s="8"/>
      <c r="K166" s="8"/>
      <c r="L166" s="8"/>
    </row>
    <row r="167" spans="1:12" x14ac:dyDescent="0.2">
      <c r="A167" s="56" t="s">
        <v>19</v>
      </c>
      <c r="B167" s="90">
        <f>B126+4</f>
        <v>17</v>
      </c>
      <c r="C167" s="58"/>
      <c r="D167" s="167" t="s">
        <v>334</v>
      </c>
      <c r="E167" s="168"/>
      <c r="F167" s="60">
        <f>B167</f>
        <v>17</v>
      </c>
      <c r="G167" s="61" t="s">
        <v>335</v>
      </c>
      <c r="H167" s="62" t="str">
        <f>B180</f>
        <v>UKS SET</v>
      </c>
      <c r="I167" s="167" t="s">
        <v>336</v>
      </c>
      <c r="J167" s="168"/>
      <c r="K167" s="62" t="str">
        <f>E180</f>
        <v>EUR B</v>
      </c>
      <c r="L167" s="61" t="s">
        <v>65</v>
      </c>
    </row>
    <row r="168" spans="1:12" x14ac:dyDescent="0.2">
      <c r="A168" s="56" t="s">
        <v>337</v>
      </c>
      <c r="B168" s="133">
        <f>VLOOKUP(FLOOR(B167/4,1)*4+1,calendario,2)</f>
        <v>0.58333333333333348</v>
      </c>
      <c r="C168" s="58"/>
      <c r="D168" s="162"/>
      <c r="E168" s="163"/>
      <c r="F168" s="58"/>
      <c r="G168" s="68"/>
      <c r="H168" s="69"/>
      <c r="I168" s="68"/>
      <c r="J168" s="68"/>
      <c r="K168" s="68"/>
      <c r="L168" s="69"/>
    </row>
    <row r="169" spans="1:12" x14ac:dyDescent="0.2">
      <c r="A169" s="56" t="s">
        <v>338</v>
      </c>
      <c r="B169" s="70">
        <f>VLOOKUP(B167,calendario,3)</f>
        <v>1</v>
      </c>
      <c r="C169" s="58"/>
      <c r="D169" s="150"/>
      <c r="E169" s="164"/>
      <c r="F169" s="58"/>
      <c r="G169" s="68"/>
      <c r="H169" s="69"/>
      <c r="I169" s="68"/>
      <c r="J169" s="68"/>
      <c r="K169" s="68"/>
      <c r="L169" s="69"/>
    </row>
    <row r="170" spans="1:12" x14ac:dyDescent="0.2">
      <c r="A170" s="56" t="s">
        <v>36</v>
      </c>
      <c r="B170" s="70" t="str">
        <f>VLOOKUP(B180,squadre,2,FALSE)</f>
        <v>1st Division</v>
      </c>
      <c r="C170" s="58"/>
      <c r="D170" s="150"/>
      <c r="E170" s="164"/>
      <c r="F170" s="58"/>
      <c r="G170" s="68"/>
      <c r="H170" s="68"/>
      <c r="I170" s="68"/>
      <c r="J170" s="68"/>
      <c r="K170" s="69"/>
      <c r="L170" s="69"/>
    </row>
    <row r="171" spans="1:12" x14ac:dyDescent="0.2">
      <c r="A171" s="56" t="s">
        <v>340</v>
      </c>
      <c r="B171" s="72">
        <v>42833</v>
      </c>
      <c r="C171" s="58"/>
      <c r="D171" s="150"/>
      <c r="E171" s="164"/>
      <c r="F171" s="58"/>
      <c r="G171" s="68"/>
      <c r="H171" s="68"/>
      <c r="I171" s="68"/>
      <c r="J171" s="68"/>
      <c r="K171" s="68"/>
      <c r="L171" s="69"/>
    </row>
    <row r="172" spans="1:12" x14ac:dyDescent="0.2">
      <c r="A172" s="73"/>
      <c r="B172" s="74"/>
      <c r="C172" s="58"/>
      <c r="D172" s="150"/>
      <c r="E172" s="164"/>
      <c r="F172" s="58"/>
      <c r="G172" s="69"/>
      <c r="H172" s="69"/>
      <c r="I172" s="69"/>
      <c r="J172" s="69"/>
      <c r="K172" s="69"/>
      <c r="L172" s="69"/>
    </row>
    <row r="173" spans="1:12" x14ac:dyDescent="0.2">
      <c r="A173" s="56" t="s">
        <v>341</v>
      </c>
      <c r="B173" s="119" t="str">
        <f>VLOOKUP(B167,calendario,9)</f>
        <v>Swiss Nat.Team</v>
      </c>
      <c r="C173" s="58"/>
      <c r="D173" s="150"/>
      <c r="E173" s="164"/>
      <c r="F173" s="58"/>
      <c r="G173" s="69"/>
      <c r="H173" s="69"/>
      <c r="I173" s="69"/>
      <c r="J173" s="69"/>
      <c r="K173" s="69"/>
      <c r="L173" s="69"/>
    </row>
    <row r="174" spans="1:12" x14ac:dyDescent="0.2">
      <c r="A174" s="56" t="s">
        <v>342</v>
      </c>
      <c r="B174" s="119"/>
      <c r="C174" s="58"/>
      <c r="D174" s="150"/>
      <c r="E174" s="164"/>
      <c r="F174" s="58"/>
      <c r="G174" s="69"/>
      <c r="H174" s="69"/>
      <c r="I174" s="69"/>
      <c r="J174" s="69"/>
      <c r="K174" s="69"/>
      <c r="L174" s="69"/>
    </row>
    <row r="175" spans="1:12" x14ac:dyDescent="0.2">
      <c r="A175" s="73"/>
      <c r="B175" s="105"/>
      <c r="C175" s="58"/>
      <c r="D175" s="150"/>
      <c r="E175" s="164"/>
      <c r="F175" s="58"/>
      <c r="G175" s="69"/>
      <c r="H175" s="69"/>
      <c r="I175" s="69"/>
      <c r="J175" s="69"/>
      <c r="K175" s="69"/>
      <c r="L175" s="69"/>
    </row>
    <row r="176" spans="1:12" x14ac:dyDescent="0.2">
      <c r="A176" s="56" t="s">
        <v>343</v>
      </c>
      <c r="B176" s="74"/>
      <c r="C176" s="58"/>
      <c r="D176" s="150"/>
      <c r="E176" s="164"/>
      <c r="F176" s="58"/>
      <c r="G176" s="69"/>
      <c r="H176" s="69"/>
      <c r="I176" s="69"/>
      <c r="J176" s="69"/>
      <c r="K176" s="69"/>
      <c r="L176" s="69"/>
    </row>
    <row r="177" spans="1:12" x14ac:dyDescent="0.2">
      <c r="A177" s="56" t="s">
        <v>344</v>
      </c>
      <c r="B177" s="74"/>
      <c r="C177" s="58"/>
      <c r="D177" s="150"/>
      <c r="E177" s="164"/>
      <c r="F177" s="58"/>
      <c r="G177" s="69"/>
      <c r="H177" s="69"/>
      <c r="I177" s="69"/>
      <c r="J177" s="69"/>
      <c r="K177" s="69"/>
      <c r="L177" s="69"/>
    </row>
    <row r="178" spans="1:12" x14ac:dyDescent="0.2">
      <c r="A178" s="56" t="s">
        <v>345</v>
      </c>
      <c r="B178" s="74"/>
      <c r="C178" s="58"/>
      <c r="D178" s="165"/>
      <c r="E178" s="166"/>
      <c r="F178" s="58"/>
      <c r="G178" s="69"/>
      <c r="H178" s="69"/>
      <c r="I178" s="69"/>
      <c r="J178" s="69"/>
      <c r="K178" s="69"/>
      <c r="L178" s="69"/>
    </row>
    <row r="179" spans="1:12" x14ac:dyDescent="0.2">
      <c r="A179" s="55"/>
      <c r="B179" s="55"/>
      <c r="D179" s="55"/>
      <c r="E179" s="55"/>
      <c r="F179" s="71"/>
      <c r="G179" s="69"/>
      <c r="H179" s="69"/>
      <c r="I179" s="69"/>
      <c r="J179" s="69"/>
      <c r="K179" s="69"/>
      <c r="L179" s="69"/>
    </row>
    <row r="180" spans="1:12" x14ac:dyDescent="0.2">
      <c r="A180" s="77" t="s">
        <v>346</v>
      </c>
      <c r="B180" s="78" t="str">
        <f>VLOOKUP(B167,calendario,5)</f>
        <v>UKS SET</v>
      </c>
      <c r="C180" s="79"/>
      <c r="D180" s="77" t="s">
        <v>347</v>
      </c>
      <c r="E180" s="78" t="str">
        <f>VLOOKUP(B167,calendario,6)</f>
        <v>EUR B</v>
      </c>
      <c r="F180" s="6"/>
      <c r="G180" s="69"/>
      <c r="H180" s="69"/>
      <c r="I180" s="69"/>
      <c r="J180" s="69"/>
      <c r="K180" s="69"/>
      <c r="L180" s="69"/>
    </row>
    <row r="181" spans="1:12" x14ac:dyDescent="0.2">
      <c r="A181" s="56" t="s">
        <v>348</v>
      </c>
      <c r="B181" s="56" t="s">
        <v>349</v>
      </c>
      <c r="C181" s="73"/>
      <c r="D181" s="56" t="s">
        <v>348</v>
      </c>
      <c r="E181" s="56" t="s">
        <v>349</v>
      </c>
      <c r="F181" s="80"/>
      <c r="G181" s="69"/>
      <c r="H181" s="69"/>
      <c r="I181" s="69"/>
      <c r="J181" s="69"/>
      <c r="K181" s="69"/>
      <c r="L181" s="69"/>
    </row>
    <row r="182" spans="1:12" x14ac:dyDescent="0.2">
      <c r="A182" s="81">
        <f>VLOOKUP(B180,squadre,3,FALSE)</f>
        <v>2</v>
      </c>
      <c r="B182" s="70" t="str">
        <f>VLOOKUP(B180,squadre,4,FALSE)</f>
        <v>Pilarz Łukasz</v>
      </c>
      <c r="C182" s="69"/>
      <c r="D182" s="81">
        <f>VLOOKUP(E180,squadre,3,FALSE)</f>
        <v>1</v>
      </c>
      <c r="E182" s="70">
        <f>VLOOKUP(E180,squadre,4,FALSE)</f>
        <v>0</v>
      </c>
      <c r="F182" s="58"/>
      <c r="G182" s="69"/>
      <c r="H182" s="69"/>
      <c r="I182" s="69"/>
      <c r="J182" s="69"/>
      <c r="K182" s="69"/>
      <c r="L182" s="69"/>
    </row>
    <row r="183" spans="1:12" x14ac:dyDescent="0.2">
      <c r="A183" s="81">
        <f>VLOOKUP(B180,squadre,5,FALSE)</f>
        <v>3</v>
      </c>
      <c r="B183" s="70" t="str">
        <f>VLOOKUP(B180,squadre,6,FALSE)</f>
        <v>Dawidek Bartłomiej</v>
      </c>
      <c r="C183" s="69"/>
      <c r="D183" s="81">
        <f>VLOOKUP(E180,squadre,5,FALSE)</f>
        <v>9</v>
      </c>
      <c r="E183" s="70">
        <f>VLOOKUP(E180,squadre,6,FALSE)</f>
        <v>0</v>
      </c>
      <c r="F183" s="58"/>
      <c r="G183" s="69"/>
      <c r="H183" s="69"/>
      <c r="I183" s="69"/>
      <c r="J183" s="69"/>
      <c r="K183" s="69"/>
      <c r="L183" s="69"/>
    </row>
    <row r="184" spans="1:12" x14ac:dyDescent="0.2">
      <c r="A184" s="81">
        <f>VLOOKUP(B180,squadre,7,FALSE)</f>
        <v>4</v>
      </c>
      <c r="B184" s="70" t="str">
        <f>VLOOKUP(B180,squadre,8,FALSE)</f>
        <v>Damian Nusler</v>
      </c>
      <c r="C184" s="69"/>
      <c r="D184" s="81">
        <f>VLOOKUP(E180,squadre,7,FALSE)</f>
        <v>7</v>
      </c>
      <c r="E184" s="70">
        <f>VLOOKUP(E180,squadre,8,FALSE)</f>
        <v>0</v>
      </c>
      <c r="F184" s="58"/>
      <c r="G184" s="69"/>
      <c r="H184" s="69"/>
      <c r="I184" s="69"/>
      <c r="J184" s="69"/>
      <c r="K184" s="69"/>
      <c r="L184" s="69"/>
    </row>
    <row r="185" spans="1:12" x14ac:dyDescent="0.2">
      <c r="A185" s="81">
        <f>VLOOKUP(B180,squadre,9,FALSE)</f>
        <v>6</v>
      </c>
      <c r="B185" s="70" t="str">
        <f>VLOOKUP(B180,squadre,10,FALSE)</f>
        <v>Witkowski Jakub</v>
      </c>
      <c r="C185" s="69"/>
      <c r="D185" s="81">
        <f>VLOOKUP(E180,squadre,9,FALSE)</f>
        <v>2</v>
      </c>
      <c r="E185" s="70">
        <f>VLOOKUP(E180,squadre,10,FALSE)</f>
        <v>0</v>
      </c>
      <c r="F185" s="58"/>
      <c r="G185" s="69"/>
      <c r="H185" s="69"/>
      <c r="I185" s="69"/>
      <c r="J185" s="69"/>
      <c r="K185" s="69"/>
      <c r="L185" s="69"/>
    </row>
    <row r="186" spans="1:12" x14ac:dyDescent="0.2">
      <c r="A186" s="81">
        <f>VLOOKUP(B180,squadre,11,FALSE)</f>
        <v>7</v>
      </c>
      <c r="B186" s="70" t="str">
        <f>VLOOKUP(B180,squadre,12,FALSE)</f>
        <v>Bajerski Piotr</v>
      </c>
      <c r="C186" s="69"/>
      <c r="D186" s="81">
        <f>VLOOKUP(E180,squadre,11,FALSE)</f>
        <v>6</v>
      </c>
      <c r="E186" s="70">
        <f>VLOOKUP(E180,squadre,12,FALSE)</f>
        <v>0</v>
      </c>
      <c r="F186" s="58"/>
      <c r="G186" s="69"/>
      <c r="H186" s="69"/>
      <c r="I186" s="69"/>
      <c r="J186" s="69"/>
      <c r="K186" s="69"/>
      <c r="L186" s="69"/>
    </row>
    <row r="187" spans="1:12" x14ac:dyDescent="0.2">
      <c r="A187" s="81">
        <f>VLOOKUP(B180,squadre,13,FALSE)</f>
        <v>8</v>
      </c>
      <c r="B187" s="70" t="str">
        <f>VLOOKUP(B180,squadre,14,FALSE)</f>
        <v>Pilarz Arkadiusz</v>
      </c>
      <c r="C187" s="69"/>
      <c r="D187" s="81">
        <f>VLOOKUP(E180,squadre,13,FALSE)</f>
        <v>5</v>
      </c>
      <c r="E187" s="70">
        <f>VLOOKUP(E180,squadre,14,FALSE)</f>
        <v>0</v>
      </c>
      <c r="F187" s="58"/>
      <c r="G187" s="69"/>
      <c r="H187" s="69"/>
      <c r="I187" s="69"/>
      <c r="J187" s="69"/>
      <c r="K187" s="69"/>
      <c r="L187" s="69"/>
    </row>
    <row r="188" spans="1:12" x14ac:dyDescent="0.2">
      <c r="A188" s="81">
        <f>VLOOKUP(B180,squadre,15,FALSE)</f>
        <v>9</v>
      </c>
      <c r="B188" s="70" t="str">
        <f>VLOOKUP(B180,squadre,16,FALSE)</f>
        <v>Kupczak Koedian</v>
      </c>
      <c r="C188" s="69"/>
      <c r="D188" s="81">
        <f>VLOOKUP(E180,squadre,15,FALSE)</f>
        <v>8</v>
      </c>
      <c r="E188" s="70">
        <f>VLOOKUP(E180,squadre,16,FALSE)</f>
        <v>0</v>
      </c>
      <c r="F188" s="58"/>
      <c r="G188" s="69"/>
      <c r="H188" s="69"/>
      <c r="I188" s="69"/>
      <c r="J188" s="69"/>
      <c r="K188" s="69"/>
      <c r="L188" s="69"/>
    </row>
    <row r="189" spans="1:12" x14ac:dyDescent="0.2">
      <c r="A189" s="81">
        <f>VLOOKUP(B180,squadre,17,FALSE)</f>
        <v>10</v>
      </c>
      <c r="B189" s="70" t="str">
        <f>VLOOKUP(B180,squadre,18,FALSE)</f>
        <v>Cebula Dawid</v>
      </c>
      <c r="C189" s="69"/>
      <c r="D189" s="81">
        <f>VLOOKUP(E180,squadre,17,FALSE)</f>
        <v>0</v>
      </c>
      <c r="E189" s="70">
        <f>VLOOKUP(E180,squadre,18,FALSE)</f>
        <v>0</v>
      </c>
      <c r="F189" s="58"/>
      <c r="G189" s="69"/>
      <c r="H189" s="69"/>
      <c r="I189" s="69"/>
      <c r="J189" s="69"/>
      <c r="K189" s="69"/>
      <c r="L189" s="69"/>
    </row>
    <row r="190" spans="1:12" x14ac:dyDescent="0.2">
      <c r="A190" s="81">
        <f>VLOOKUP(B180,squadre,19,FALSE)</f>
        <v>0</v>
      </c>
      <c r="B190" s="70">
        <f>VLOOKUP(B180,squadre,20,FALSE)</f>
        <v>0</v>
      </c>
      <c r="C190" s="69"/>
      <c r="D190" s="81">
        <f>VLOOKUP(E180,squadre,19,FALSE)</f>
        <v>0</v>
      </c>
      <c r="E190" s="70">
        <f>VLOOKUP(E180,squadre,20,FALSE)</f>
        <v>0</v>
      </c>
      <c r="F190" s="58"/>
      <c r="G190" s="69"/>
      <c r="H190" s="69"/>
      <c r="I190" s="69"/>
      <c r="J190" s="69"/>
      <c r="K190" s="69"/>
      <c r="L190" s="69"/>
    </row>
    <row r="191" spans="1:12" x14ac:dyDescent="0.2">
      <c r="A191" s="81">
        <f>VLOOKUP(B180,squadre,21,FALSE)</f>
        <v>0</v>
      </c>
      <c r="B191" s="70">
        <f>VLOOKUP(B180,squadre,22,FALSE)</f>
        <v>0</v>
      </c>
      <c r="C191" s="69"/>
      <c r="D191" s="81">
        <f>VLOOKUP(E180,squadre,21,FALSE)</f>
        <v>0</v>
      </c>
      <c r="E191" s="70">
        <f>VLOOKUP(E180,squadre,22,FALSE)</f>
        <v>0</v>
      </c>
      <c r="F191" s="58"/>
      <c r="G191" s="69"/>
      <c r="H191" s="69"/>
      <c r="I191" s="69"/>
      <c r="J191" s="69"/>
      <c r="K191" s="69"/>
      <c r="L191" s="69"/>
    </row>
    <row r="192" spans="1:12" x14ac:dyDescent="0.2">
      <c r="A192" s="83"/>
      <c r="B192" s="74"/>
      <c r="C192" s="69"/>
      <c r="D192" s="83"/>
      <c r="E192" s="74"/>
      <c r="F192" s="58"/>
      <c r="G192" s="69"/>
      <c r="H192" s="69"/>
      <c r="I192" s="69"/>
      <c r="J192" s="69"/>
      <c r="K192" s="69"/>
      <c r="L192" s="69"/>
    </row>
    <row r="193" spans="1:12" x14ac:dyDescent="0.2">
      <c r="A193" s="55"/>
      <c r="B193" s="55"/>
      <c r="C193" s="55"/>
      <c r="D193" s="55"/>
      <c r="E193" s="55"/>
      <c r="F193" s="71"/>
      <c r="G193" s="69"/>
      <c r="H193" s="69"/>
      <c r="I193" s="69"/>
      <c r="J193" s="69"/>
      <c r="K193" s="69"/>
      <c r="L193" s="69"/>
    </row>
    <row r="194" spans="1:12" x14ac:dyDescent="0.2">
      <c r="A194" s="77" t="s">
        <v>352</v>
      </c>
      <c r="B194" s="78" t="str">
        <f>B180</f>
        <v>UKS SET</v>
      </c>
      <c r="C194" s="84"/>
      <c r="D194" s="84"/>
      <c r="E194" s="78" t="str">
        <f>E180</f>
        <v>EUR B</v>
      </c>
      <c r="F194" s="71"/>
      <c r="G194" s="69"/>
      <c r="H194" s="69"/>
      <c r="I194" s="69"/>
      <c r="J194" s="69"/>
      <c r="K194" s="69"/>
      <c r="L194" s="69"/>
    </row>
    <row r="195" spans="1:12" x14ac:dyDescent="0.2">
      <c r="A195" s="56" t="s">
        <v>353</v>
      </c>
      <c r="B195" s="68"/>
      <c r="C195" s="14"/>
      <c r="D195" s="71"/>
      <c r="E195" s="68"/>
      <c r="F195" s="58"/>
      <c r="G195" s="69"/>
      <c r="H195" s="69"/>
      <c r="I195" s="69"/>
      <c r="J195" s="69"/>
      <c r="K195" s="69"/>
      <c r="L195" s="69"/>
    </row>
    <row r="196" spans="1:12" x14ac:dyDescent="0.2">
      <c r="A196" s="56" t="s">
        <v>354</v>
      </c>
      <c r="B196" s="69"/>
      <c r="C196" s="14"/>
      <c r="D196" s="71"/>
      <c r="E196" s="69"/>
      <c r="F196" s="58"/>
      <c r="G196" s="69"/>
      <c r="H196" s="69"/>
      <c r="I196" s="69"/>
      <c r="J196" s="69"/>
      <c r="K196" s="69"/>
      <c r="L196" s="69"/>
    </row>
    <row r="197" spans="1:12" x14ac:dyDescent="0.2">
      <c r="A197" s="56" t="s">
        <v>355</v>
      </c>
      <c r="B197" s="69"/>
      <c r="C197" s="14"/>
      <c r="D197" s="71"/>
      <c r="E197" s="69"/>
      <c r="F197" s="58"/>
      <c r="G197" s="69"/>
      <c r="H197" s="69"/>
      <c r="I197" s="69"/>
      <c r="J197" s="69"/>
      <c r="K197" s="69"/>
      <c r="L197" s="69"/>
    </row>
    <row r="198" spans="1:12" x14ac:dyDescent="0.2">
      <c r="A198" s="56" t="s">
        <v>356</v>
      </c>
      <c r="B198" s="69"/>
      <c r="C198" s="14"/>
      <c r="D198" s="71"/>
      <c r="E198" s="69"/>
      <c r="F198" s="58"/>
      <c r="G198" s="69"/>
      <c r="H198" s="69"/>
      <c r="I198" s="69"/>
      <c r="J198" s="69"/>
      <c r="K198" s="69"/>
      <c r="L198" s="69"/>
    </row>
    <row r="199" spans="1:12" ht="15.75" x14ac:dyDescent="0.25">
      <c r="A199" s="85" t="s">
        <v>357</v>
      </c>
      <c r="B199" s="86">
        <v>8</v>
      </c>
      <c r="C199" s="87"/>
      <c r="D199" s="88"/>
      <c r="E199" s="86">
        <v>1</v>
      </c>
      <c r="F199" s="58"/>
      <c r="G199" s="69"/>
      <c r="H199" s="69"/>
      <c r="I199" s="69"/>
      <c r="J199" s="69"/>
      <c r="K199" s="69"/>
      <c r="L199" s="69"/>
    </row>
    <row r="200" spans="1:12" x14ac:dyDescent="0.2">
      <c r="A200" s="89"/>
      <c r="B200" s="8"/>
      <c r="E200" s="55"/>
      <c r="F200" s="71"/>
      <c r="G200" s="69"/>
      <c r="H200" s="69"/>
      <c r="I200" s="69"/>
      <c r="J200" s="69"/>
      <c r="K200" s="69"/>
      <c r="L200" s="69"/>
    </row>
    <row r="201" spans="1:12" x14ac:dyDescent="0.2">
      <c r="A201" s="56" t="s">
        <v>358</v>
      </c>
      <c r="B201" s="68"/>
      <c r="C201" s="14"/>
      <c r="F201" s="71"/>
      <c r="G201" s="69"/>
      <c r="H201" s="69"/>
      <c r="I201" s="69"/>
      <c r="J201" s="69"/>
      <c r="K201" s="69"/>
      <c r="L201" s="69"/>
    </row>
    <row r="202" spans="1:12" x14ac:dyDescent="0.2">
      <c r="A202" s="55"/>
      <c r="B202" s="55"/>
      <c r="G202" s="55"/>
      <c r="H202" s="55"/>
      <c r="I202" s="55"/>
      <c r="J202" s="55"/>
      <c r="K202" s="55"/>
      <c r="L202" s="55"/>
    </row>
    <row r="203" spans="1:12" x14ac:dyDescent="0.2">
      <c r="A203" s="28" t="s">
        <v>341</v>
      </c>
      <c r="B203" s="3"/>
      <c r="D203" s="28" t="s">
        <v>342</v>
      </c>
      <c r="E203" s="3"/>
      <c r="G203" s="28" t="s">
        <v>359</v>
      </c>
      <c r="H203" s="3"/>
      <c r="K203" s="28" t="s">
        <v>360</v>
      </c>
      <c r="L203" s="3"/>
    </row>
    <row r="204" spans="1:12" x14ac:dyDescent="0.2">
      <c r="B204" s="55"/>
      <c r="E204" s="55"/>
      <c r="H204" s="55"/>
      <c r="L204" s="55"/>
    </row>
    <row r="205" spans="1:12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45" x14ac:dyDescent="0.6">
      <c r="A206" s="170" t="s">
        <v>331</v>
      </c>
      <c r="B206" s="160"/>
      <c r="C206" s="160"/>
      <c r="D206" s="160"/>
      <c r="E206" s="160"/>
      <c r="F206" s="52" t="s">
        <v>332</v>
      </c>
      <c r="G206" s="53"/>
      <c r="H206" s="53"/>
      <c r="I206" s="53"/>
      <c r="J206" s="53"/>
      <c r="K206" s="169" t="s">
        <v>333</v>
      </c>
      <c r="L206" s="160"/>
    </row>
    <row r="207" spans="1:12" x14ac:dyDescent="0.2">
      <c r="A207" s="8"/>
      <c r="B207" s="8"/>
      <c r="C207" s="55"/>
      <c r="D207" s="8"/>
      <c r="E207" s="8"/>
      <c r="F207" s="55"/>
      <c r="G207" s="8"/>
      <c r="H207" s="8"/>
      <c r="I207" s="8"/>
      <c r="J207" s="8"/>
      <c r="K207" s="8"/>
      <c r="L207" s="8"/>
    </row>
    <row r="208" spans="1:12" ht="25.5" x14ac:dyDescent="0.2">
      <c r="A208" s="56" t="s">
        <v>19</v>
      </c>
      <c r="B208" s="90">
        <f>B167+4</f>
        <v>21</v>
      </c>
      <c r="C208" s="58"/>
      <c r="D208" s="167" t="s">
        <v>334</v>
      </c>
      <c r="E208" s="168"/>
      <c r="F208" s="60">
        <f>B208</f>
        <v>21</v>
      </c>
      <c r="G208" s="61" t="s">
        <v>335</v>
      </c>
      <c r="H208" s="62" t="str">
        <f>B221</f>
        <v>Nutrie Assassine</v>
      </c>
      <c r="I208" s="167" t="s">
        <v>336</v>
      </c>
      <c r="J208" s="168"/>
      <c r="K208" s="62" t="str">
        <f>E221</f>
        <v>C.C.Firenze B</v>
      </c>
      <c r="L208" s="61" t="s">
        <v>65</v>
      </c>
    </row>
    <row r="209" spans="1:12" x14ac:dyDescent="0.2">
      <c r="A209" s="56" t="s">
        <v>337</v>
      </c>
      <c r="B209" s="133">
        <f>VLOOKUP(FLOOR(B208/4,1)*4+1,calendario,2)</f>
        <v>0.60416666666666685</v>
      </c>
      <c r="C209" s="58"/>
      <c r="D209" s="162"/>
      <c r="E209" s="163"/>
      <c r="F209" s="58"/>
      <c r="G209" s="68"/>
      <c r="H209" s="69"/>
      <c r="I209" s="68"/>
      <c r="J209" s="68"/>
      <c r="K209" s="68"/>
      <c r="L209" s="69"/>
    </row>
    <row r="210" spans="1:12" x14ac:dyDescent="0.2">
      <c r="A210" s="56" t="s">
        <v>338</v>
      </c>
      <c r="B210" s="70">
        <f>VLOOKUP(B208,calendario,3)</f>
        <v>1</v>
      </c>
      <c r="C210" s="58"/>
      <c r="D210" s="150"/>
      <c r="E210" s="164"/>
      <c r="F210" s="58"/>
      <c r="G210" s="68"/>
      <c r="H210" s="69"/>
      <c r="I210" s="68"/>
      <c r="J210" s="68"/>
      <c r="K210" s="68"/>
      <c r="L210" s="69"/>
    </row>
    <row r="211" spans="1:12" x14ac:dyDescent="0.2">
      <c r="A211" s="56" t="s">
        <v>36</v>
      </c>
      <c r="B211" s="70" t="str">
        <f>VLOOKUP(B221,squadre,2,FALSE)</f>
        <v>2nd Division</v>
      </c>
      <c r="C211" s="58"/>
      <c r="D211" s="150"/>
      <c r="E211" s="164"/>
      <c r="F211" s="58"/>
      <c r="G211" s="68"/>
      <c r="H211" s="68"/>
      <c r="I211" s="68"/>
      <c r="J211" s="68"/>
      <c r="K211" s="69"/>
      <c r="L211" s="69"/>
    </row>
    <row r="212" spans="1:12" x14ac:dyDescent="0.2">
      <c r="A212" s="56" t="s">
        <v>340</v>
      </c>
      <c r="B212" s="72">
        <v>42833</v>
      </c>
      <c r="C212" s="58"/>
      <c r="D212" s="150"/>
      <c r="E212" s="164"/>
      <c r="F212" s="58"/>
      <c r="G212" s="68"/>
      <c r="H212" s="68"/>
      <c r="I212" s="68"/>
      <c r="J212" s="68"/>
      <c r="K212" s="68"/>
      <c r="L212" s="69"/>
    </row>
    <row r="213" spans="1:12" x14ac:dyDescent="0.2">
      <c r="A213" s="73"/>
      <c r="B213" s="74"/>
      <c r="C213" s="58"/>
      <c r="D213" s="150"/>
      <c r="E213" s="164"/>
      <c r="F213" s="58"/>
      <c r="G213" s="69"/>
      <c r="H213" s="69"/>
      <c r="I213" s="69"/>
      <c r="J213" s="69"/>
      <c r="K213" s="69"/>
      <c r="L213" s="69"/>
    </row>
    <row r="214" spans="1:12" x14ac:dyDescent="0.2">
      <c r="A214" s="56" t="s">
        <v>341</v>
      </c>
      <c r="B214" s="119" t="str">
        <f>VLOOKUP(B208,calendario,9)</f>
        <v>Swiss U21 B</v>
      </c>
      <c r="C214" s="58"/>
      <c r="D214" s="150"/>
      <c r="E214" s="164"/>
      <c r="F214" s="58"/>
      <c r="G214" s="69"/>
      <c r="H214" s="69"/>
      <c r="I214" s="69"/>
      <c r="J214" s="69"/>
      <c r="K214" s="69"/>
      <c r="L214" s="69"/>
    </row>
    <row r="215" spans="1:12" x14ac:dyDescent="0.2">
      <c r="A215" s="56" t="s">
        <v>342</v>
      </c>
      <c r="B215" s="119"/>
      <c r="C215" s="58"/>
      <c r="D215" s="150"/>
      <c r="E215" s="164"/>
      <c r="F215" s="58"/>
      <c r="G215" s="69"/>
      <c r="H215" s="69"/>
      <c r="I215" s="69"/>
      <c r="J215" s="69"/>
      <c r="K215" s="69"/>
      <c r="L215" s="69"/>
    </row>
    <row r="216" spans="1:12" x14ac:dyDescent="0.2">
      <c r="A216" s="73"/>
      <c r="B216" s="105"/>
      <c r="C216" s="58"/>
      <c r="D216" s="150"/>
      <c r="E216" s="164"/>
      <c r="F216" s="58"/>
      <c r="G216" s="69"/>
      <c r="H216" s="69"/>
      <c r="I216" s="69"/>
      <c r="J216" s="69"/>
      <c r="K216" s="69"/>
      <c r="L216" s="69"/>
    </row>
    <row r="217" spans="1:12" x14ac:dyDescent="0.2">
      <c r="A217" s="56" t="s">
        <v>343</v>
      </c>
      <c r="B217" s="74"/>
      <c r="C217" s="58"/>
      <c r="D217" s="150"/>
      <c r="E217" s="164"/>
      <c r="F217" s="58"/>
      <c r="G217" s="69"/>
      <c r="H217" s="69"/>
      <c r="I217" s="69"/>
      <c r="J217" s="69"/>
      <c r="K217" s="69"/>
      <c r="L217" s="69"/>
    </row>
    <row r="218" spans="1:12" x14ac:dyDescent="0.2">
      <c r="A218" s="56" t="s">
        <v>344</v>
      </c>
      <c r="B218" s="74"/>
      <c r="C218" s="58"/>
      <c r="D218" s="150"/>
      <c r="E218" s="164"/>
      <c r="F218" s="58"/>
      <c r="G218" s="69"/>
      <c r="H218" s="69"/>
      <c r="I218" s="69"/>
      <c r="J218" s="69"/>
      <c r="K218" s="69"/>
      <c r="L218" s="69"/>
    </row>
    <row r="219" spans="1:12" x14ac:dyDescent="0.2">
      <c r="A219" s="56" t="s">
        <v>345</v>
      </c>
      <c r="B219" s="74"/>
      <c r="C219" s="58"/>
      <c r="D219" s="165"/>
      <c r="E219" s="166"/>
      <c r="F219" s="58"/>
      <c r="G219" s="69"/>
      <c r="H219" s="69"/>
      <c r="I219" s="69"/>
      <c r="J219" s="69"/>
      <c r="K219" s="69"/>
      <c r="L219" s="69"/>
    </row>
    <row r="220" spans="1:12" x14ac:dyDescent="0.2">
      <c r="A220" s="55"/>
      <c r="B220" s="55"/>
      <c r="D220" s="55"/>
      <c r="E220" s="55"/>
      <c r="F220" s="71"/>
      <c r="G220" s="69"/>
      <c r="H220" s="69"/>
      <c r="I220" s="69"/>
      <c r="J220" s="69"/>
      <c r="K220" s="69"/>
      <c r="L220" s="69"/>
    </row>
    <row r="221" spans="1:12" x14ac:dyDescent="0.2">
      <c r="A221" s="77" t="s">
        <v>346</v>
      </c>
      <c r="B221" s="78" t="str">
        <f>VLOOKUP(B208,calendario,5)</f>
        <v>Nutrie Assassine</v>
      </c>
      <c r="C221" s="79"/>
      <c r="D221" s="77" t="s">
        <v>347</v>
      </c>
      <c r="E221" s="78" t="str">
        <f>VLOOKUP(B208,calendario,6)</f>
        <v>C.C.Firenze B</v>
      </c>
      <c r="F221" s="6"/>
      <c r="G221" s="69"/>
      <c r="H221" s="69"/>
      <c r="I221" s="69"/>
      <c r="J221" s="69"/>
      <c r="K221" s="69"/>
      <c r="L221" s="69"/>
    </row>
    <row r="222" spans="1:12" x14ac:dyDescent="0.2">
      <c r="A222" s="56" t="s">
        <v>348</v>
      </c>
      <c r="B222" s="56" t="s">
        <v>349</v>
      </c>
      <c r="C222" s="73"/>
      <c r="D222" s="56" t="s">
        <v>348</v>
      </c>
      <c r="E222" s="56" t="s">
        <v>349</v>
      </c>
      <c r="F222" s="80"/>
      <c r="G222" s="69"/>
      <c r="H222" s="69"/>
      <c r="I222" s="69"/>
      <c r="J222" s="69"/>
      <c r="K222" s="69"/>
      <c r="L222" s="69"/>
    </row>
    <row r="223" spans="1:12" x14ac:dyDescent="0.2">
      <c r="A223" s="81">
        <f>VLOOKUP(B221,squadre,3,FALSE)</f>
        <v>7</v>
      </c>
      <c r="B223" s="70" t="str">
        <f>VLOOKUP(B221,squadre,4,FALSE)</f>
        <v>martina scardilli</v>
      </c>
      <c r="C223" s="69"/>
      <c r="D223" s="81">
        <f>VLOOKUP(E221,squadre,3,FALSE)</f>
        <v>1</v>
      </c>
      <c r="E223" s="70" t="str">
        <f>VLOOKUP(E221,squadre,4,FALSE)</f>
        <v>Filippo Galantini</v>
      </c>
      <c r="F223" s="58"/>
      <c r="G223" s="69"/>
      <c r="H223" s="69"/>
      <c r="I223" s="69"/>
      <c r="J223" s="69"/>
      <c r="K223" s="69"/>
      <c r="L223" s="69"/>
    </row>
    <row r="224" spans="1:12" x14ac:dyDescent="0.2">
      <c r="A224" s="81">
        <f>VLOOKUP(B221,squadre,5,FALSE)</f>
        <v>0</v>
      </c>
      <c r="B224" s="70" t="str">
        <f>VLOOKUP(B221,squadre,6,FALSE)</f>
        <v>davide ruggeri</v>
      </c>
      <c r="C224" s="69"/>
      <c r="D224" s="81">
        <f>VLOOKUP(E221,squadre,5,FALSE)</f>
        <v>2</v>
      </c>
      <c r="E224" s="70" t="str">
        <f>VLOOKUP(E221,squadre,6,FALSE)</f>
        <v>Teotini</v>
      </c>
      <c r="F224" s="58"/>
      <c r="G224" s="69"/>
      <c r="H224" s="69"/>
      <c r="I224" s="69"/>
      <c r="J224" s="69"/>
      <c r="K224" s="69"/>
      <c r="L224" s="69"/>
    </row>
    <row r="225" spans="1:12" x14ac:dyDescent="0.2">
      <c r="A225" s="81">
        <f>VLOOKUP(B221,squadre,7,FALSE)</f>
        <v>0</v>
      </c>
      <c r="B225" s="70" t="str">
        <f>VLOOKUP(B221,squadre,8,FALSE)</f>
        <v>nicola medici</v>
      </c>
      <c r="C225" s="69"/>
      <c r="D225" s="81">
        <f>VLOOKUP(E221,squadre,7,FALSE)</f>
        <v>3</v>
      </c>
      <c r="E225" s="70" t="str">
        <f>VLOOKUP(E221,squadre,8,FALSE)</f>
        <v>Di Maggio</v>
      </c>
      <c r="F225" s="58"/>
      <c r="G225" s="69"/>
      <c r="H225" s="69"/>
      <c r="I225" s="69"/>
      <c r="J225" s="69"/>
      <c r="K225" s="69"/>
      <c r="L225" s="69"/>
    </row>
    <row r="226" spans="1:12" x14ac:dyDescent="0.2">
      <c r="A226" s="81">
        <f>VLOOKUP(B221,squadre,9,FALSE)</f>
        <v>0</v>
      </c>
      <c r="B226" s="70" t="str">
        <f>VLOOKUP(B221,squadre,10,FALSE)</f>
        <v>mauro bevilacqua</v>
      </c>
      <c r="C226" s="69"/>
      <c r="D226" s="81">
        <f>VLOOKUP(E221,squadre,9,FALSE)</f>
        <v>4</v>
      </c>
      <c r="E226" s="70" t="str">
        <f>VLOOKUP(E221,squadre,10,FALSE)</f>
        <v>Dell'Omo</v>
      </c>
      <c r="F226" s="58"/>
      <c r="G226" s="69"/>
      <c r="H226" s="69"/>
      <c r="I226" s="69"/>
      <c r="J226" s="69"/>
      <c r="K226" s="69"/>
      <c r="L226" s="69"/>
    </row>
    <row r="227" spans="1:12" x14ac:dyDescent="0.2">
      <c r="A227" s="81">
        <f>VLOOKUP(B221,squadre,11,FALSE)</f>
        <v>0</v>
      </c>
      <c r="B227" s="70" t="str">
        <f>VLOOKUP(B221,squadre,12,FALSE)</f>
        <v>uccellari</v>
      </c>
      <c r="C227" s="69"/>
      <c r="D227" s="81">
        <f>VLOOKUP(E221,squadre,11,FALSE)</f>
        <v>5</v>
      </c>
      <c r="E227" s="70" t="str">
        <f>VLOOKUP(E221,squadre,12,FALSE)</f>
        <v>Toccafondi</v>
      </c>
      <c r="F227" s="58"/>
      <c r="G227" s="69"/>
      <c r="H227" s="69"/>
      <c r="I227" s="69"/>
      <c r="J227" s="69"/>
      <c r="K227" s="69"/>
      <c r="L227" s="69"/>
    </row>
    <row r="228" spans="1:12" x14ac:dyDescent="0.2">
      <c r="A228" s="81">
        <f>VLOOKUP(B221,squadre,13,FALSE)</f>
        <v>0</v>
      </c>
      <c r="B228" s="70" t="str">
        <f>VLOOKUP(B221,squadre,14,FALSE)</f>
        <v>roberto martis</v>
      </c>
      <c r="C228" s="69"/>
      <c r="D228" s="81">
        <f>VLOOKUP(E221,squadre,13,FALSE)</f>
        <v>7</v>
      </c>
      <c r="E228" s="70" t="str">
        <f>VLOOKUP(E221,squadre,14,FALSE)</f>
        <v>Bini</v>
      </c>
      <c r="F228" s="58"/>
      <c r="G228" s="69"/>
      <c r="H228" s="69"/>
      <c r="I228" s="69"/>
      <c r="J228" s="69"/>
      <c r="K228" s="69"/>
      <c r="L228" s="69"/>
    </row>
    <row r="229" spans="1:12" x14ac:dyDescent="0.2">
      <c r="A229" s="81">
        <f>VLOOKUP(B221,squadre,15,FALSE)</f>
        <v>0</v>
      </c>
      <c r="B229" s="70">
        <f>VLOOKUP(B221,squadre,16,FALSE)</f>
        <v>0</v>
      </c>
      <c r="C229" s="69"/>
      <c r="D229" s="81">
        <f>VLOOKUP(E221,squadre,15,FALSE)</f>
        <v>8</v>
      </c>
      <c r="E229" s="70" t="str">
        <f>VLOOKUP(E221,squadre,16,FALSE)</f>
        <v>Cappelli</v>
      </c>
      <c r="F229" s="58"/>
      <c r="G229" s="69"/>
      <c r="H229" s="69"/>
      <c r="I229" s="69"/>
      <c r="J229" s="69"/>
      <c r="K229" s="69"/>
      <c r="L229" s="69"/>
    </row>
    <row r="230" spans="1:12" x14ac:dyDescent="0.2">
      <c r="A230" s="81">
        <f>VLOOKUP(B221,squadre,17,FALSE)</f>
        <v>0</v>
      </c>
      <c r="B230" s="70">
        <f>VLOOKUP(B221,squadre,18,FALSE)</f>
        <v>0</v>
      </c>
      <c r="C230" s="69"/>
      <c r="D230" s="81">
        <f>VLOOKUP(E221,squadre,17,FALSE)</f>
        <v>9</v>
      </c>
      <c r="E230" s="70" t="str">
        <f>VLOOKUP(E221,squadre,18,FALSE)</f>
        <v>Lapini</v>
      </c>
      <c r="F230" s="58"/>
      <c r="G230" s="69"/>
      <c r="H230" s="69"/>
      <c r="I230" s="69"/>
      <c r="J230" s="69"/>
      <c r="K230" s="69"/>
      <c r="L230" s="69"/>
    </row>
    <row r="231" spans="1:12" x14ac:dyDescent="0.2">
      <c r="A231" s="81">
        <f>VLOOKUP(B221,squadre,19,FALSE)</f>
        <v>0</v>
      </c>
      <c r="B231" s="70">
        <f>VLOOKUP(B221,squadre,20,FALSE)</f>
        <v>0</v>
      </c>
      <c r="C231" s="69"/>
      <c r="D231" s="81">
        <f>VLOOKUP(E221,squadre,19,FALSE)</f>
        <v>0</v>
      </c>
      <c r="E231" s="70">
        <f>VLOOKUP(E221,squadre,20,FALSE)</f>
        <v>0</v>
      </c>
      <c r="F231" s="58"/>
      <c r="G231" s="69"/>
      <c r="H231" s="69"/>
      <c r="I231" s="69"/>
      <c r="J231" s="69"/>
      <c r="K231" s="69"/>
      <c r="L231" s="69"/>
    </row>
    <row r="232" spans="1:12" x14ac:dyDescent="0.2">
      <c r="A232" s="81">
        <f>VLOOKUP(B221,squadre,21,FALSE)</f>
        <v>0</v>
      </c>
      <c r="B232" s="70">
        <f>VLOOKUP(B221,squadre,22,FALSE)</f>
        <v>0</v>
      </c>
      <c r="C232" s="69"/>
      <c r="D232" s="81">
        <f>VLOOKUP(E221,squadre,21,FALSE)</f>
        <v>0</v>
      </c>
      <c r="E232" s="70">
        <f>VLOOKUP(E221,squadre,22,FALSE)</f>
        <v>0</v>
      </c>
      <c r="F232" s="58"/>
      <c r="G232" s="69"/>
      <c r="H232" s="69"/>
      <c r="I232" s="69"/>
      <c r="J232" s="69"/>
      <c r="K232" s="69"/>
      <c r="L232" s="69"/>
    </row>
    <row r="233" spans="1:12" x14ac:dyDescent="0.2">
      <c r="A233" s="83"/>
      <c r="B233" s="74"/>
      <c r="C233" s="69"/>
      <c r="D233" s="83"/>
      <c r="E233" s="74"/>
      <c r="F233" s="58"/>
      <c r="G233" s="69"/>
      <c r="H233" s="69"/>
      <c r="I233" s="69"/>
      <c r="J233" s="69"/>
      <c r="K233" s="69"/>
      <c r="L233" s="69"/>
    </row>
    <row r="234" spans="1:12" x14ac:dyDescent="0.2">
      <c r="A234" s="55"/>
      <c r="B234" s="55"/>
      <c r="C234" s="55"/>
      <c r="D234" s="55"/>
      <c r="E234" s="55"/>
      <c r="F234" s="71"/>
      <c r="G234" s="69"/>
      <c r="H234" s="69"/>
      <c r="I234" s="69"/>
      <c r="J234" s="69"/>
      <c r="K234" s="69"/>
      <c r="L234" s="69"/>
    </row>
    <row r="235" spans="1:12" x14ac:dyDescent="0.2">
      <c r="A235" s="77" t="s">
        <v>352</v>
      </c>
      <c r="B235" s="78" t="str">
        <f>B221</f>
        <v>Nutrie Assassine</v>
      </c>
      <c r="C235" s="84"/>
      <c r="D235" s="84"/>
      <c r="E235" s="78" t="str">
        <f>E221</f>
        <v>C.C.Firenze B</v>
      </c>
      <c r="F235" s="71"/>
      <c r="G235" s="69"/>
      <c r="H235" s="69"/>
      <c r="I235" s="69"/>
      <c r="J235" s="69"/>
      <c r="K235" s="69"/>
      <c r="L235" s="69"/>
    </row>
    <row r="236" spans="1:12" x14ac:dyDescent="0.2">
      <c r="A236" s="56" t="s">
        <v>353</v>
      </c>
      <c r="B236" s="68"/>
      <c r="C236" s="14"/>
      <c r="D236" s="71"/>
      <c r="E236" s="68"/>
      <c r="F236" s="58"/>
      <c r="G236" s="69"/>
      <c r="H236" s="69"/>
      <c r="I236" s="69"/>
      <c r="J236" s="69"/>
      <c r="K236" s="69"/>
      <c r="L236" s="69"/>
    </row>
    <row r="237" spans="1:12" x14ac:dyDescent="0.2">
      <c r="A237" s="56" t="s">
        <v>354</v>
      </c>
      <c r="B237" s="69"/>
      <c r="C237" s="14"/>
      <c r="D237" s="71"/>
      <c r="E237" s="69"/>
      <c r="F237" s="58"/>
      <c r="G237" s="69"/>
      <c r="H237" s="69"/>
      <c r="I237" s="69"/>
      <c r="J237" s="69"/>
      <c r="K237" s="69"/>
      <c r="L237" s="69"/>
    </row>
    <row r="238" spans="1:12" x14ac:dyDescent="0.2">
      <c r="A238" s="56" t="s">
        <v>355</v>
      </c>
      <c r="B238" s="69"/>
      <c r="C238" s="14"/>
      <c r="D238" s="71"/>
      <c r="E238" s="69"/>
      <c r="F238" s="58"/>
      <c r="G238" s="69"/>
      <c r="H238" s="69"/>
      <c r="I238" s="69"/>
      <c r="J238" s="69"/>
      <c r="K238" s="69"/>
      <c r="L238" s="69"/>
    </row>
    <row r="239" spans="1:12" x14ac:dyDescent="0.2">
      <c r="A239" s="56" t="s">
        <v>356</v>
      </c>
      <c r="B239" s="69"/>
      <c r="C239" s="14"/>
      <c r="D239" s="71"/>
      <c r="E239" s="69"/>
      <c r="F239" s="58"/>
      <c r="G239" s="69"/>
      <c r="H239" s="69"/>
      <c r="I239" s="69"/>
      <c r="J239" s="69"/>
      <c r="K239" s="69"/>
      <c r="L239" s="69"/>
    </row>
    <row r="240" spans="1:12" ht="15.75" x14ac:dyDescent="0.25">
      <c r="A240" s="85" t="s">
        <v>357</v>
      </c>
      <c r="B240" s="86">
        <v>2</v>
      </c>
      <c r="C240" s="87"/>
      <c r="D240" s="88"/>
      <c r="E240" s="86">
        <v>6</v>
      </c>
      <c r="F240" s="58"/>
      <c r="G240" s="69"/>
      <c r="H240" s="69"/>
      <c r="I240" s="69"/>
      <c r="J240" s="69"/>
      <c r="K240" s="69"/>
      <c r="L240" s="69"/>
    </row>
    <row r="241" spans="1:12" x14ac:dyDescent="0.2">
      <c r="A241" s="89"/>
      <c r="B241" s="8"/>
      <c r="E241" s="55"/>
      <c r="F241" s="71"/>
      <c r="G241" s="69"/>
      <c r="H241" s="69"/>
      <c r="I241" s="69"/>
      <c r="J241" s="69"/>
      <c r="K241" s="69"/>
      <c r="L241" s="69"/>
    </row>
    <row r="242" spans="1:12" x14ac:dyDescent="0.2">
      <c r="A242" s="56" t="s">
        <v>358</v>
      </c>
      <c r="B242" s="68"/>
      <c r="C242" s="14"/>
      <c r="F242" s="71"/>
      <c r="G242" s="69"/>
      <c r="H242" s="69"/>
      <c r="I242" s="69"/>
      <c r="J242" s="69"/>
      <c r="K242" s="69"/>
      <c r="L242" s="69"/>
    </row>
    <row r="243" spans="1:12" x14ac:dyDescent="0.2">
      <c r="A243" s="55"/>
      <c r="B243" s="55"/>
      <c r="G243" s="55"/>
      <c r="H243" s="55"/>
      <c r="I243" s="55"/>
      <c r="J243" s="55"/>
      <c r="K243" s="55"/>
      <c r="L243" s="55"/>
    </row>
    <row r="244" spans="1:12" x14ac:dyDescent="0.2">
      <c r="A244" s="28" t="s">
        <v>341</v>
      </c>
      <c r="B244" s="3"/>
      <c r="D244" s="28" t="s">
        <v>342</v>
      </c>
      <c r="E244" s="3"/>
      <c r="G244" s="28" t="s">
        <v>359</v>
      </c>
      <c r="H244" s="3"/>
      <c r="K244" s="28" t="s">
        <v>360</v>
      </c>
      <c r="L244" s="3"/>
    </row>
    <row r="245" spans="1:12" x14ac:dyDescent="0.2">
      <c r="B245" s="55"/>
      <c r="E245" s="55"/>
      <c r="H245" s="55"/>
      <c r="L245" s="55"/>
    </row>
    <row r="246" spans="1:12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45" x14ac:dyDescent="0.6">
      <c r="A247" s="170" t="s">
        <v>331</v>
      </c>
      <c r="B247" s="160"/>
      <c r="C247" s="160"/>
      <c r="D247" s="160"/>
      <c r="E247" s="160"/>
      <c r="F247" s="52" t="s">
        <v>332</v>
      </c>
      <c r="G247" s="53"/>
      <c r="H247" s="53"/>
      <c r="I247" s="53"/>
      <c r="J247" s="53"/>
      <c r="K247" s="169" t="s">
        <v>333</v>
      </c>
      <c r="L247" s="160"/>
    </row>
    <row r="248" spans="1:12" x14ac:dyDescent="0.2">
      <c r="A248" s="8"/>
      <c r="B248" s="8"/>
      <c r="C248" s="55"/>
      <c r="D248" s="8"/>
      <c r="E248" s="8"/>
      <c r="F248" s="55"/>
      <c r="G248" s="8"/>
      <c r="H248" s="8"/>
      <c r="I248" s="8"/>
      <c r="J248" s="8"/>
      <c r="K248" s="8"/>
      <c r="L248" s="8"/>
    </row>
    <row r="249" spans="1:12" ht="25.5" x14ac:dyDescent="0.2">
      <c r="A249" s="56" t="s">
        <v>19</v>
      </c>
      <c r="B249" s="90">
        <f>B208+4</f>
        <v>25</v>
      </c>
      <c r="C249" s="58"/>
      <c r="D249" s="167" t="s">
        <v>334</v>
      </c>
      <c r="E249" s="168"/>
      <c r="F249" s="60">
        <f>B249</f>
        <v>25</v>
      </c>
      <c r="G249" s="61" t="s">
        <v>335</v>
      </c>
      <c r="H249" s="62" t="str">
        <f>B262</f>
        <v>Swiss Nat.Team</v>
      </c>
      <c r="I249" s="167" t="s">
        <v>336</v>
      </c>
      <c r="J249" s="168"/>
      <c r="K249" s="62" t="str">
        <f>E262</f>
        <v>Idroscalo A</v>
      </c>
      <c r="L249" s="61" t="s">
        <v>65</v>
      </c>
    </row>
    <row r="250" spans="1:12" x14ac:dyDescent="0.2">
      <c r="A250" s="56" t="s">
        <v>337</v>
      </c>
      <c r="B250" s="133">
        <f>VLOOKUP(FLOOR(B249/4,1)*4+1,calendario,2)</f>
        <v>0.62500000000000022</v>
      </c>
      <c r="C250" s="58"/>
      <c r="D250" s="162"/>
      <c r="E250" s="163"/>
      <c r="F250" s="58"/>
      <c r="G250" s="68"/>
      <c r="H250" s="69"/>
      <c r="I250" s="68"/>
      <c r="J250" s="68"/>
      <c r="K250" s="68"/>
      <c r="L250" s="69"/>
    </row>
    <row r="251" spans="1:12" x14ac:dyDescent="0.2">
      <c r="A251" s="56" t="s">
        <v>338</v>
      </c>
      <c r="B251" s="70">
        <f>VLOOKUP(B249,calendario,3)</f>
        <v>1</v>
      </c>
      <c r="C251" s="58"/>
      <c r="D251" s="150"/>
      <c r="E251" s="164"/>
      <c r="F251" s="58"/>
      <c r="G251" s="68"/>
      <c r="H251" s="69"/>
      <c r="I251" s="68"/>
      <c r="J251" s="68"/>
      <c r="K251" s="68"/>
      <c r="L251" s="69"/>
    </row>
    <row r="252" spans="1:12" x14ac:dyDescent="0.2">
      <c r="A252" s="56" t="s">
        <v>36</v>
      </c>
      <c r="B252" s="70" t="str">
        <f>VLOOKUP(B262,squadre,2,FALSE)</f>
        <v>1st Division</v>
      </c>
      <c r="C252" s="58"/>
      <c r="D252" s="150"/>
      <c r="E252" s="164"/>
      <c r="F252" s="58"/>
      <c r="G252" s="68"/>
      <c r="H252" s="68"/>
      <c r="I252" s="68"/>
      <c r="J252" s="68"/>
      <c r="K252" s="69"/>
      <c r="L252" s="69"/>
    </row>
    <row r="253" spans="1:12" x14ac:dyDescent="0.2">
      <c r="A253" s="56" t="s">
        <v>340</v>
      </c>
      <c r="B253" s="72">
        <v>42833</v>
      </c>
      <c r="C253" s="58"/>
      <c r="D253" s="150"/>
      <c r="E253" s="164"/>
      <c r="F253" s="58"/>
      <c r="G253" s="68"/>
      <c r="H253" s="68"/>
      <c r="I253" s="68"/>
      <c r="J253" s="68"/>
      <c r="K253" s="68"/>
      <c r="L253" s="69"/>
    </row>
    <row r="254" spans="1:12" x14ac:dyDescent="0.2">
      <c r="A254" s="73"/>
      <c r="B254" s="74"/>
      <c r="C254" s="58"/>
      <c r="D254" s="150"/>
      <c r="E254" s="164"/>
      <c r="F254" s="58"/>
      <c r="G254" s="69"/>
      <c r="H254" s="69"/>
      <c r="I254" s="69"/>
      <c r="J254" s="69"/>
      <c r="K254" s="69"/>
      <c r="L254" s="69"/>
    </row>
    <row r="255" spans="1:12" x14ac:dyDescent="0.2">
      <c r="A255" s="56" t="s">
        <v>341</v>
      </c>
      <c r="B255" s="119" t="str">
        <f>VLOOKUP(B249,calendario,9)</f>
        <v>C. EUR</v>
      </c>
      <c r="C255" s="58"/>
      <c r="D255" s="150"/>
      <c r="E255" s="164"/>
      <c r="F255" s="58"/>
      <c r="G255" s="69"/>
      <c r="H255" s="69"/>
      <c r="I255" s="69"/>
      <c r="J255" s="69"/>
      <c r="K255" s="69"/>
      <c r="L255" s="69"/>
    </row>
    <row r="256" spans="1:12" x14ac:dyDescent="0.2">
      <c r="A256" s="56" t="s">
        <v>342</v>
      </c>
      <c r="B256" s="119"/>
      <c r="C256" s="58"/>
      <c r="D256" s="150"/>
      <c r="E256" s="164"/>
      <c r="F256" s="58"/>
      <c r="G256" s="69"/>
      <c r="H256" s="69"/>
      <c r="I256" s="69"/>
      <c r="J256" s="69"/>
      <c r="K256" s="69"/>
      <c r="L256" s="69"/>
    </row>
    <row r="257" spans="1:12" x14ac:dyDescent="0.2">
      <c r="A257" s="73"/>
      <c r="B257" s="105"/>
      <c r="C257" s="58"/>
      <c r="D257" s="150"/>
      <c r="E257" s="164"/>
      <c r="F257" s="58"/>
      <c r="G257" s="69"/>
      <c r="H257" s="69"/>
      <c r="I257" s="69"/>
      <c r="J257" s="69"/>
      <c r="K257" s="69"/>
      <c r="L257" s="69"/>
    </row>
    <row r="258" spans="1:12" x14ac:dyDescent="0.2">
      <c r="A258" s="56" t="s">
        <v>343</v>
      </c>
      <c r="B258" s="74"/>
      <c r="C258" s="58"/>
      <c r="D258" s="150"/>
      <c r="E258" s="164"/>
      <c r="F258" s="58"/>
      <c r="G258" s="69"/>
      <c r="H258" s="69"/>
      <c r="I258" s="69"/>
      <c r="J258" s="69"/>
      <c r="K258" s="69"/>
      <c r="L258" s="69"/>
    </row>
    <row r="259" spans="1:12" x14ac:dyDescent="0.2">
      <c r="A259" s="56" t="s">
        <v>344</v>
      </c>
      <c r="B259" s="74"/>
      <c r="C259" s="58"/>
      <c r="D259" s="150"/>
      <c r="E259" s="164"/>
      <c r="F259" s="58"/>
      <c r="G259" s="69"/>
      <c r="H259" s="69"/>
      <c r="I259" s="69"/>
      <c r="J259" s="69"/>
      <c r="K259" s="69"/>
      <c r="L259" s="69"/>
    </row>
    <row r="260" spans="1:12" x14ac:dyDescent="0.2">
      <c r="A260" s="56" t="s">
        <v>345</v>
      </c>
      <c r="B260" s="74"/>
      <c r="C260" s="58"/>
      <c r="D260" s="165"/>
      <c r="E260" s="166"/>
      <c r="F260" s="58"/>
      <c r="G260" s="69"/>
      <c r="H260" s="69"/>
      <c r="I260" s="69"/>
      <c r="J260" s="69"/>
      <c r="K260" s="69"/>
      <c r="L260" s="69"/>
    </row>
    <row r="261" spans="1:12" x14ac:dyDescent="0.2">
      <c r="A261" s="55"/>
      <c r="B261" s="55"/>
      <c r="D261" s="55"/>
      <c r="E261" s="55"/>
      <c r="F261" s="71"/>
      <c r="G261" s="69"/>
      <c r="H261" s="69"/>
      <c r="I261" s="69"/>
      <c r="J261" s="69"/>
      <c r="K261" s="69"/>
      <c r="L261" s="69"/>
    </row>
    <row r="262" spans="1:12" x14ac:dyDescent="0.2">
      <c r="A262" s="77" t="s">
        <v>346</v>
      </c>
      <c r="B262" s="78" t="str">
        <f>VLOOKUP(B249,calendario,5)</f>
        <v>Swiss Nat.Team</v>
      </c>
      <c r="C262" s="79"/>
      <c r="D262" s="77" t="s">
        <v>347</v>
      </c>
      <c r="E262" s="78" t="str">
        <f>VLOOKUP(B249,calendario,6)</f>
        <v>Idroscalo A</v>
      </c>
      <c r="F262" s="6"/>
      <c r="G262" s="69"/>
      <c r="H262" s="69"/>
      <c r="I262" s="69"/>
      <c r="J262" s="69"/>
      <c r="K262" s="69"/>
      <c r="L262" s="69"/>
    </row>
    <row r="263" spans="1:12" x14ac:dyDescent="0.2">
      <c r="A263" s="56" t="s">
        <v>348</v>
      </c>
      <c r="B263" s="56" t="s">
        <v>349</v>
      </c>
      <c r="C263" s="73"/>
      <c r="D263" s="56" t="s">
        <v>348</v>
      </c>
      <c r="E263" s="56" t="s">
        <v>349</v>
      </c>
      <c r="F263" s="80"/>
      <c r="G263" s="69"/>
      <c r="H263" s="69"/>
      <c r="I263" s="69"/>
      <c r="J263" s="69"/>
      <c r="K263" s="69"/>
      <c r="L263" s="69"/>
    </row>
    <row r="264" spans="1:12" x14ac:dyDescent="0.2">
      <c r="A264" s="81">
        <f>VLOOKUP(B262,squadre,3,FALSE)</f>
        <v>2</v>
      </c>
      <c r="B264" s="70" t="str">
        <f>VLOOKUP(B262,squadre,4,FALSE)</f>
        <v xml:space="preserve">Andreas Bartelt </v>
      </c>
      <c r="C264" s="69"/>
      <c r="D264" s="81">
        <f>VLOOKUP(E262,squadre,3,FALSE)</f>
        <v>1</v>
      </c>
      <c r="E264" s="70" t="str">
        <f>VLOOKUP(E262,squadre,4,FALSE)</f>
        <v>Ruggero Di Maria</v>
      </c>
      <c r="F264" s="58"/>
      <c r="G264" s="69"/>
      <c r="H264" s="69"/>
      <c r="I264" s="69"/>
      <c r="J264" s="69"/>
      <c r="K264" s="69"/>
      <c r="L264" s="69"/>
    </row>
    <row r="265" spans="1:12" x14ac:dyDescent="0.2">
      <c r="A265" s="81">
        <f>VLOOKUP(B262,squadre,5,FALSE)</f>
        <v>3</v>
      </c>
      <c r="B265" s="70" t="str">
        <f>VLOOKUP(B262,squadre,6,FALSE)</f>
        <v xml:space="preserve">Jonas Woitkowiak </v>
      </c>
      <c r="C265" s="69"/>
      <c r="D265" s="81">
        <f>VLOOKUP(E262,squadre,5,FALSE)</f>
        <v>2</v>
      </c>
      <c r="E265" s="70" t="str">
        <f>VLOOKUP(E262,squadre,6,FALSE)</f>
        <v>Daniele Caprioglio</v>
      </c>
      <c r="F265" s="58"/>
      <c r="G265" s="69"/>
      <c r="H265" s="69"/>
      <c r="I265" s="69"/>
      <c r="J265" s="69"/>
      <c r="K265" s="69"/>
      <c r="L265" s="69"/>
    </row>
    <row r="266" spans="1:12" x14ac:dyDescent="0.2">
      <c r="A266" s="81">
        <f>VLOOKUP(B262,squadre,7,FALSE)</f>
        <v>5</v>
      </c>
      <c r="B266" s="70" t="str">
        <f>VLOOKUP(B262,squadre,8,FALSE)</f>
        <v xml:space="preserve">Nico Küenzi </v>
      </c>
      <c r="C266" s="69"/>
      <c r="D266" s="81">
        <f>VLOOKUP(E262,squadre,7,FALSE)</f>
        <v>4</v>
      </c>
      <c r="E266" s="70" t="str">
        <f>VLOOKUP(E262,squadre,8,FALSE)</f>
        <v>Mirko Caprioglio</v>
      </c>
      <c r="F266" s="58"/>
      <c r="G266" s="69"/>
      <c r="H266" s="69"/>
      <c r="I266" s="69"/>
      <c r="J266" s="69"/>
      <c r="K266" s="69"/>
      <c r="L266" s="69"/>
    </row>
    <row r="267" spans="1:12" x14ac:dyDescent="0.2">
      <c r="A267" s="81">
        <f>VLOOKUP(B262,squadre,9,FALSE)</f>
        <v>6</v>
      </c>
      <c r="B267" s="70" t="str">
        <f>VLOOKUP(B262,squadre,10,FALSE)</f>
        <v xml:space="preserve">Stephan Bartelt </v>
      </c>
      <c r="C267" s="69"/>
      <c r="D267" s="81">
        <f>VLOOKUP(E262,squadre,9,FALSE)</f>
        <v>6</v>
      </c>
      <c r="E267" s="70" t="str">
        <f>VLOOKUP(E262,squadre,10,FALSE)</f>
        <v>Baroni Alberto</v>
      </c>
      <c r="F267" s="58"/>
      <c r="G267" s="69"/>
      <c r="H267" s="69"/>
      <c r="I267" s="69"/>
      <c r="J267" s="69"/>
      <c r="K267" s="69"/>
      <c r="L267" s="69"/>
    </row>
    <row r="268" spans="1:12" x14ac:dyDescent="0.2">
      <c r="A268" s="81">
        <f>VLOOKUP(B262,squadre,11,FALSE)</f>
        <v>7</v>
      </c>
      <c r="B268" s="70" t="str">
        <f>VLOOKUP(B262,squadre,12,FALSE)</f>
        <v>Sandro Nüssler</v>
      </c>
      <c r="C268" s="69"/>
      <c r="D268" s="81">
        <f>VLOOKUP(E262,squadre,11,FALSE)</f>
        <v>7</v>
      </c>
      <c r="E268" s="70" t="str">
        <f>VLOOKUP(E262,squadre,12,FALSE)</f>
        <v>Sasha Cardini</v>
      </c>
      <c r="F268" s="58"/>
      <c r="G268" s="69"/>
      <c r="H268" s="69"/>
      <c r="I268" s="69"/>
      <c r="J268" s="69"/>
      <c r="K268" s="69"/>
      <c r="L268" s="69"/>
    </row>
    <row r="269" spans="1:12" x14ac:dyDescent="0.2">
      <c r="A269" s="81">
        <f>VLOOKUP(B262,squadre,13,FALSE)</f>
        <v>8</v>
      </c>
      <c r="B269" s="70" t="str">
        <f>VLOOKUP(B262,squadre,14,FALSE)</f>
        <v>Colin Weber</v>
      </c>
      <c r="C269" s="69"/>
      <c r="D269" s="81">
        <f>VLOOKUP(E262,squadre,13,FALSE)</f>
        <v>11</v>
      </c>
      <c r="E269" s="70" t="str">
        <f>VLOOKUP(E262,squadre,14,FALSE)</f>
        <v>Edoardo Di Maria</v>
      </c>
      <c r="F269" s="58"/>
      <c r="G269" s="69"/>
      <c r="H269" s="69"/>
      <c r="I269" s="69"/>
      <c r="J269" s="69"/>
      <c r="K269" s="69"/>
      <c r="L269" s="69"/>
    </row>
    <row r="270" spans="1:12" x14ac:dyDescent="0.2">
      <c r="A270" s="81">
        <f>VLOOKUP(B262,squadre,15,FALSE)</f>
        <v>9</v>
      </c>
      <c r="B270" s="70" t="str">
        <f>VLOOKUP(B262,squadre,16,FALSE)</f>
        <v xml:space="preserve">Pascal Fuhrimann </v>
      </c>
      <c r="C270" s="69"/>
      <c r="D270" s="81">
        <f>VLOOKUP(E262,squadre,15,FALSE)</f>
        <v>0</v>
      </c>
      <c r="E270" s="70">
        <f>VLOOKUP(E262,squadre,16,FALSE)</f>
        <v>0</v>
      </c>
      <c r="F270" s="58"/>
      <c r="G270" s="69"/>
      <c r="H270" s="69"/>
      <c r="I270" s="69"/>
      <c r="J270" s="69"/>
      <c r="K270" s="69"/>
      <c r="L270" s="69"/>
    </row>
    <row r="271" spans="1:12" x14ac:dyDescent="0.2">
      <c r="A271" s="81">
        <f>VLOOKUP(B262,squadre,17,FALSE)</f>
        <v>10</v>
      </c>
      <c r="B271" s="70" t="str">
        <f>VLOOKUP(B262,squadre,18,FALSE)</f>
        <v>Simon Morger</v>
      </c>
      <c r="C271" s="69"/>
      <c r="D271" s="81">
        <f>VLOOKUP(E262,squadre,17,FALSE)</f>
        <v>0</v>
      </c>
      <c r="E271" s="70">
        <f>VLOOKUP(E262,squadre,18,FALSE)</f>
        <v>0</v>
      </c>
      <c r="F271" s="58"/>
      <c r="G271" s="69"/>
      <c r="H271" s="69"/>
      <c r="I271" s="69"/>
      <c r="J271" s="69"/>
      <c r="K271" s="69"/>
      <c r="L271" s="69"/>
    </row>
    <row r="272" spans="1:12" x14ac:dyDescent="0.2">
      <c r="A272" s="81">
        <f>VLOOKUP(B262,squadre,19,FALSE)</f>
        <v>0</v>
      </c>
      <c r="B272" s="70">
        <f>VLOOKUP(B262,squadre,20,FALSE)</f>
        <v>0</v>
      </c>
      <c r="C272" s="69"/>
      <c r="D272" s="81">
        <f>VLOOKUP(E262,squadre,19,FALSE)</f>
        <v>0</v>
      </c>
      <c r="E272" s="70">
        <f>VLOOKUP(E262,squadre,20,FALSE)</f>
        <v>0</v>
      </c>
      <c r="F272" s="58"/>
      <c r="G272" s="69"/>
      <c r="H272" s="69"/>
      <c r="I272" s="69"/>
      <c r="J272" s="69"/>
      <c r="K272" s="69"/>
      <c r="L272" s="69"/>
    </row>
    <row r="273" spans="1:12" x14ac:dyDescent="0.2">
      <c r="A273" s="81">
        <f>VLOOKUP(B262,squadre,21,FALSE)</f>
        <v>0</v>
      </c>
      <c r="B273" s="70">
        <f>VLOOKUP(B262,squadre,22,FALSE)</f>
        <v>0</v>
      </c>
      <c r="C273" s="69"/>
      <c r="D273" s="81">
        <f>VLOOKUP(E262,squadre,21,FALSE)</f>
        <v>0</v>
      </c>
      <c r="E273" s="70">
        <f>VLOOKUP(E262,squadre,22,FALSE)</f>
        <v>0</v>
      </c>
      <c r="F273" s="58"/>
      <c r="G273" s="69"/>
      <c r="H273" s="69"/>
      <c r="I273" s="69"/>
      <c r="J273" s="69"/>
      <c r="K273" s="69"/>
      <c r="L273" s="69"/>
    </row>
    <row r="274" spans="1:12" x14ac:dyDescent="0.2">
      <c r="A274" s="83"/>
      <c r="B274" s="74"/>
      <c r="C274" s="69"/>
      <c r="D274" s="83"/>
      <c r="E274" s="74"/>
      <c r="F274" s="58"/>
      <c r="G274" s="69"/>
      <c r="H274" s="69"/>
      <c r="I274" s="69"/>
      <c r="J274" s="69"/>
      <c r="K274" s="69"/>
      <c r="L274" s="69"/>
    </row>
    <row r="275" spans="1:12" x14ac:dyDescent="0.2">
      <c r="A275" s="55"/>
      <c r="B275" s="55"/>
      <c r="C275" s="55"/>
      <c r="D275" s="55"/>
      <c r="E275" s="55"/>
      <c r="F275" s="71"/>
      <c r="G275" s="69"/>
      <c r="H275" s="69"/>
      <c r="I275" s="69"/>
      <c r="J275" s="69"/>
      <c r="K275" s="69"/>
      <c r="L275" s="69"/>
    </row>
    <row r="276" spans="1:12" x14ac:dyDescent="0.2">
      <c r="A276" s="77" t="s">
        <v>352</v>
      </c>
      <c r="B276" s="78" t="str">
        <f>B262</f>
        <v>Swiss Nat.Team</v>
      </c>
      <c r="C276" s="84"/>
      <c r="D276" s="84"/>
      <c r="E276" s="78" t="str">
        <f>E262</f>
        <v>Idroscalo A</v>
      </c>
      <c r="F276" s="71"/>
      <c r="G276" s="69"/>
      <c r="H276" s="69"/>
      <c r="I276" s="69"/>
      <c r="J276" s="69"/>
      <c r="K276" s="69"/>
      <c r="L276" s="69"/>
    </row>
    <row r="277" spans="1:12" x14ac:dyDescent="0.2">
      <c r="A277" s="56" t="s">
        <v>353</v>
      </c>
      <c r="B277" s="68"/>
      <c r="C277" s="14"/>
      <c r="D277" s="71"/>
      <c r="E277" s="68"/>
      <c r="F277" s="58"/>
      <c r="G277" s="69"/>
      <c r="H277" s="69"/>
      <c r="I277" s="69"/>
      <c r="J277" s="69"/>
      <c r="K277" s="69"/>
      <c r="L277" s="69"/>
    </row>
    <row r="278" spans="1:12" x14ac:dyDescent="0.2">
      <c r="A278" s="56" t="s">
        <v>354</v>
      </c>
      <c r="B278" s="69"/>
      <c r="C278" s="14"/>
      <c r="D278" s="71"/>
      <c r="E278" s="69"/>
      <c r="F278" s="58"/>
      <c r="G278" s="69"/>
      <c r="H278" s="69"/>
      <c r="I278" s="69"/>
      <c r="J278" s="69"/>
      <c r="K278" s="69"/>
      <c r="L278" s="69"/>
    </row>
    <row r="279" spans="1:12" x14ac:dyDescent="0.2">
      <c r="A279" s="56" t="s">
        <v>355</v>
      </c>
      <c r="B279" s="69"/>
      <c r="C279" s="14"/>
      <c r="D279" s="71"/>
      <c r="E279" s="69"/>
      <c r="F279" s="58"/>
      <c r="G279" s="69"/>
      <c r="H279" s="69"/>
      <c r="I279" s="69"/>
      <c r="J279" s="69"/>
      <c r="K279" s="69"/>
      <c r="L279" s="69"/>
    </row>
    <row r="280" spans="1:12" x14ac:dyDescent="0.2">
      <c r="A280" s="56" t="s">
        <v>356</v>
      </c>
      <c r="B280" s="69"/>
      <c r="C280" s="14"/>
      <c r="D280" s="71"/>
      <c r="E280" s="69"/>
      <c r="F280" s="58"/>
      <c r="G280" s="69"/>
      <c r="H280" s="69"/>
      <c r="I280" s="69"/>
      <c r="J280" s="69"/>
      <c r="K280" s="69"/>
      <c r="L280" s="69"/>
    </row>
    <row r="281" spans="1:12" ht="15.75" x14ac:dyDescent="0.25">
      <c r="A281" s="85" t="s">
        <v>357</v>
      </c>
      <c r="B281" s="86">
        <v>7</v>
      </c>
      <c r="C281" s="87"/>
      <c r="D281" s="88"/>
      <c r="E281" s="86">
        <v>3</v>
      </c>
      <c r="F281" s="58"/>
      <c r="G281" s="69"/>
      <c r="H281" s="69"/>
      <c r="I281" s="69"/>
      <c r="J281" s="69"/>
      <c r="K281" s="69"/>
      <c r="L281" s="69"/>
    </row>
    <row r="282" spans="1:12" x14ac:dyDescent="0.2">
      <c r="A282" s="89"/>
      <c r="B282" s="8"/>
      <c r="E282" s="55"/>
      <c r="F282" s="71"/>
      <c r="G282" s="69"/>
      <c r="H282" s="69"/>
      <c r="I282" s="69"/>
      <c r="J282" s="69"/>
      <c r="K282" s="69"/>
      <c r="L282" s="69"/>
    </row>
    <row r="283" spans="1:12" x14ac:dyDescent="0.2">
      <c r="A283" s="56" t="s">
        <v>358</v>
      </c>
      <c r="B283" s="68"/>
      <c r="C283" s="14"/>
      <c r="F283" s="71"/>
      <c r="G283" s="69"/>
      <c r="H283" s="69"/>
      <c r="I283" s="69"/>
      <c r="J283" s="69"/>
      <c r="K283" s="69"/>
      <c r="L283" s="69"/>
    </row>
    <row r="284" spans="1:12" x14ac:dyDescent="0.2">
      <c r="A284" s="55"/>
      <c r="B284" s="55"/>
      <c r="G284" s="55"/>
      <c r="H284" s="55"/>
      <c r="I284" s="55"/>
      <c r="J284" s="55"/>
      <c r="K284" s="55"/>
      <c r="L284" s="55"/>
    </row>
    <row r="285" spans="1:12" x14ac:dyDescent="0.2">
      <c r="A285" s="28" t="s">
        <v>341</v>
      </c>
      <c r="B285" s="3"/>
      <c r="D285" s="28" t="s">
        <v>342</v>
      </c>
      <c r="E285" s="3"/>
      <c r="G285" s="28" t="s">
        <v>359</v>
      </c>
      <c r="H285" s="3"/>
      <c r="K285" s="28" t="s">
        <v>360</v>
      </c>
      <c r="L285" s="3"/>
    </row>
    <row r="286" spans="1:12" x14ac:dyDescent="0.2">
      <c r="B286" s="55"/>
      <c r="E286" s="55"/>
      <c r="H286" s="55"/>
      <c r="L286" s="55"/>
    </row>
    <row r="287" spans="1:12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45" x14ac:dyDescent="0.6">
      <c r="A288" s="170" t="s">
        <v>331</v>
      </c>
      <c r="B288" s="160"/>
      <c r="C288" s="160"/>
      <c r="D288" s="160"/>
      <c r="E288" s="160"/>
      <c r="F288" s="52" t="s">
        <v>332</v>
      </c>
      <c r="G288" s="53"/>
      <c r="H288" s="53"/>
      <c r="I288" s="53"/>
      <c r="J288" s="53"/>
      <c r="K288" s="169" t="s">
        <v>333</v>
      </c>
      <c r="L288" s="160"/>
    </row>
    <row r="289" spans="1:12" x14ac:dyDescent="0.2">
      <c r="A289" s="8"/>
      <c r="B289" s="8"/>
      <c r="C289" s="55"/>
      <c r="D289" s="8"/>
      <c r="E289" s="8"/>
      <c r="F289" s="55"/>
      <c r="G289" s="8"/>
      <c r="H289" s="8"/>
      <c r="I289" s="8"/>
      <c r="J289" s="8"/>
      <c r="K289" s="8"/>
      <c r="L289" s="8"/>
    </row>
    <row r="290" spans="1:12" x14ac:dyDescent="0.2">
      <c r="A290" s="56" t="s">
        <v>19</v>
      </c>
      <c r="B290" s="90">
        <f>B249+4</f>
        <v>29</v>
      </c>
      <c r="C290" s="58"/>
      <c r="D290" s="167" t="s">
        <v>334</v>
      </c>
      <c r="E290" s="168"/>
      <c r="F290" s="60">
        <f>B290</f>
        <v>29</v>
      </c>
      <c r="G290" s="61" t="s">
        <v>335</v>
      </c>
      <c r="H290" s="62" t="str">
        <f>B303</f>
        <v>Swiss U21 B</v>
      </c>
      <c r="I290" s="167" t="s">
        <v>336</v>
      </c>
      <c r="J290" s="168"/>
      <c r="K290" s="62" t="str">
        <f>E303</f>
        <v>Italy Ladies</v>
      </c>
      <c r="L290" s="61" t="s">
        <v>65</v>
      </c>
    </row>
    <row r="291" spans="1:12" x14ac:dyDescent="0.2">
      <c r="A291" s="56" t="s">
        <v>337</v>
      </c>
      <c r="B291" s="133">
        <f>VLOOKUP(FLOOR(B290/4,1)*4+1,calendario,2)</f>
        <v>0.64583333333333359</v>
      </c>
      <c r="C291" s="58"/>
      <c r="D291" s="162"/>
      <c r="E291" s="163"/>
      <c r="F291" s="58"/>
      <c r="G291" s="68"/>
      <c r="H291" s="69"/>
      <c r="I291" s="68"/>
      <c r="J291" s="68"/>
      <c r="K291" s="68"/>
      <c r="L291" s="69"/>
    </row>
    <row r="292" spans="1:12" x14ac:dyDescent="0.2">
      <c r="A292" s="56" t="s">
        <v>338</v>
      </c>
      <c r="B292" s="70">
        <f>VLOOKUP(B290,calendario,3)</f>
        <v>1</v>
      </c>
      <c r="C292" s="58"/>
      <c r="D292" s="150"/>
      <c r="E292" s="164"/>
      <c r="F292" s="58"/>
      <c r="G292" s="68"/>
      <c r="H292" s="69"/>
      <c r="I292" s="68"/>
      <c r="J292" s="68"/>
      <c r="K292" s="68"/>
      <c r="L292" s="69"/>
    </row>
    <row r="293" spans="1:12" x14ac:dyDescent="0.2">
      <c r="A293" s="56" t="s">
        <v>36</v>
      </c>
      <c r="B293" s="70" t="str">
        <f>VLOOKUP(B303,squadre,2,FALSE)</f>
        <v>2nd Division</v>
      </c>
      <c r="C293" s="58"/>
      <c r="D293" s="150"/>
      <c r="E293" s="164"/>
      <c r="F293" s="58"/>
      <c r="G293" s="68"/>
      <c r="H293" s="68"/>
      <c r="I293" s="68"/>
      <c r="J293" s="68"/>
      <c r="K293" s="69"/>
      <c r="L293" s="69"/>
    </row>
    <row r="294" spans="1:12" x14ac:dyDescent="0.2">
      <c r="A294" s="56" t="s">
        <v>340</v>
      </c>
      <c r="B294" s="72">
        <v>42833</v>
      </c>
      <c r="C294" s="58"/>
      <c r="D294" s="150"/>
      <c r="E294" s="164"/>
      <c r="F294" s="58"/>
      <c r="G294" s="68"/>
      <c r="H294" s="68"/>
      <c r="I294" s="68"/>
      <c r="J294" s="68"/>
      <c r="K294" s="68"/>
      <c r="L294" s="69"/>
    </row>
    <row r="295" spans="1:12" x14ac:dyDescent="0.2">
      <c r="A295" s="73"/>
      <c r="B295" s="74"/>
      <c r="C295" s="58"/>
      <c r="D295" s="150"/>
      <c r="E295" s="164"/>
      <c r="F295" s="58"/>
      <c r="G295" s="69"/>
      <c r="H295" s="69"/>
      <c r="I295" s="69"/>
      <c r="J295" s="69"/>
      <c r="K295" s="69"/>
      <c r="L295" s="69"/>
    </row>
    <row r="296" spans="1:12" x14ac:dyDescent="0.2">
      <c r="A296" s="56" t="s">
        <v>341</v>
      </c>
      <c r="B296" s="119" t="str">
        <f>VLOOKUP(B290,calendario,9)</f>
        <v>C.Rovigo</v>
      </c>
      <c r="C296" s="58"/>
      <c r="D296" s="150"/>
      <c r="E296" s="164"/>
      <c r="F296" s="58"/>
      <c r="G296" s="69"/>
      <c r="H296" s="69"/>
      <c r="I296" s="69"/>
      <c r="J296" s="69"/>
      <c r="K296" s="69"/>
      <c r="L296" s="69"/>
    </row>
    <row r="297" spans="1:12" x14ac:dyDescent="0.2">
      <c r="A297" s="56" t="s">
        <v>342</v>
      </c>
      <c r="B297" s="119"/>
      <c r="C297" s="58"/>
      <c r="D297" s="150"/>
      <c r="E297" s="164"/>
      <c r="F297" s="58"/>
      <c r="G297" s="69"/>
      <c r="H297" s="69"/>
      <c r="I297" s="69"/>
      <c r="J297" s="69"/>
      <c r="K297" s="69"/>
      <c r="L297" s="69"/>
    </row>
    <row r="298" spans="1:12" x14ac:dyDescent="0.2">
      <c r="A298" s="73"/>
      <c r="B298" s="105"/>
      <c r="C298" s="58"/>
      <c r="D298" s="150"/>
      <c r="E298" s="164"/>
      <c r="F298" s="58"/>
      <c r="G298" s="69"/>
      <c r="H298" s="69"/>
      <c r="I298" s="69"/>
      <c r="J298" s="69"/>
      <c r="K298" s="69"/>
      <c r="L298" s="69"/>
    </row>
    <row r="299" spans="1:12" x14ac:dyDescent="0.2">
      <c r="A299" s="56" t="s">
        <v>343</v>
      </c>
      <c r="B299" s="74"/>
      <c r="C299" s="58"/>
      <c r="D299" s="150"/>
      <c r="E299" s="164"/>
      <c r="F299" s="58"/>
      <c r="G299" s="69"/>
      <c r="H299" s="69"/>
      <c r="I299" s="69"/>
      <c r="J299" s="69"/>
      <c r="K299" s="69"/>
      <c r="L299" s="69"/>
    </row>
    <row r="300" spans="1:12" x14ac:dyDescent="0.2">
      <c r="A300" s="56" t="s">
        <v>344</v>
      </c>
      <c r="B300" s="74"/>
      <c r="C300" s="58"/>
      <c r="D300" s="150"/>
      <c r="E300" s="164"/>
      <c r="F300" s="58"/>
      <c r="G300" s="69"/>
      <c r="H300" s="69"/>
      <c r="I300" s="69"/>
      <c r="J300" s="69"/>
      <c r="K300" s="69"/>
      <c r="L300" s="69"/>
    </row>
    <row r="301" spans="1:12" x14ac:dyDescent="0.2">
      <c r="A301" s="56" t="s">
        <v>345</v>
      </c>
      <c r="B301" s="74"/>
      <c r="C301" s="58"/>
      <c r="D301" s="165"/>
      <c r="E301" s="166"/>
      <c r="F301" s="58"/>
      <c r="G301" s="69"/>
      <c r="H301" s="69"/>
      <c r="I301" s="69"/>
      <c r="J301" s="69"/>
      <c r="K301" s="69"/>
      <c r="L301" s="69"/>
    </row>
    <row r="302" spans="1:12" x14ac:dyDescent="0.2">
      <c r="A302" s="55"/>
      <c r="B302" s="55"/>
      <c r="D302" s="55"/>
      <c r="E302" s="55"/>
      <c r="F302" s="71"/>
      <c r="G302" s="69"/>
      <c r="H302" s="69"/>
      <c r="I302" s="69"/>
      <c r="J302" s="69"/>
      <c r="K302" s="69"/>
      <c r="L302" s="69"/>
    </row>
    <row r="303" spans="1:12" x14ac:dyDescent="0.2">
      <c r="A303" s="77" t="s">
        <v>346</v>
      </c>
      <c r="B303" s="78" t="str">
        <f>VLOOKUP(B290,calendario,5)</f>
        <v>Swiss U21 B</v>
      </c>
      <c r="C303" s="79"/>
      <c r="D303" s="77" t="s">
        <v>347</v>
      </c>
      <c r="E303" s="78" t="str">
        <f>VLOOKUP(B290,calendario,6)</f>
        <v>Italy Ladies</v>
      </c>
      <c r="F303" s="6"/>
      <c r="G303" s="69"/>
      <c r="H303" s="69"/>
      <c r="I303" s="69"/>
      <c r="J303" s="69"/>
      <c r="K303" s="69"/>
      <c r="L303" s="69"/>
    </row>
    <row r="304" spans="1:12" x14ac:dyDescent="0.2">
      <c r="A304" s="56" t="s">
        <v>348</v>
      </c>
      <c r="B304" s="56" t="s">
        <v>349</v>
      </c>
      <c r="C304" s="73"/>
      <c r="D304" s="56" t="s">
        <v>348</v>
      </c>
      <c r="E304" s="56" t="s">
        <v>349</v>
      </c>
      <c r="F304" s="80"/>
      <c r="G304" s="69"/>
      <c r="H304" s="69"/>
      <c r="I304" s="69"/>
      <c r="J304" s="69"/>
      <c r="K304" s="69"/>
      <c r="L304" s="69"/>
    </row>
    <row r="305" spans="1:12" x14ac:dyDescent="0.2">
      <c r="A305" s="81">
        <f>VLOOKUP(B303,squadre,3,FALSE)</f>
        <v>1</v>
      </c>
      <c r="B305" s="70" t="str">
        <f>VLOOKUP(B303,squadre,4,FALSE)</f>
        <v>Alexi Porlezza</v>
      </c>
      <c r="C305" s="69"/>
      <c r="D305" s="81">
        <f>VLOOKUP(E303,squadre,3,FALSE)</f>
        <v>1</v>
      </c>
      <c r="E305" s="70" t="str">
        <f>VLOOKUP(E303,squadre,4,FALSE)</f>
        <v>Ada Prestipino</v>
      </c>
      <c r="F305" s="58"/>
      <c r="G305" s="69"/>
      <c r="H305" s="69"/>
      <c r="I305" s="69"/>
      <c r="J305" s="69"/>
      <c r="K305" s="69"/>
      <c r="L305" s="69"/>
    </row>
    <row r="306" spans="1:12" x14ac:dyDescent="0.2">
      <c r="A306" s="81">
        <f>VLOOKUP(B303,squadre,5,FALSE)</f>
        <v>2</v>
      </c>
      <c r="B306" s="70" t="str">
        <f>VLOOKUP(B303,squadre,6,FALSE)</f>
        <v>Odin Unger</v>
      </c>
      <c r="C306" s="69"/>
      <c r="D306" s="81">
        <f>VLOOKUP(E303,squadre,5,FALSE)</f>
        <v>10</v>
      </c>
      <c r="E306" s="70" t="str">
        <f>VLOOKUP(E303,squadre,6,FALSE)</f>
        <v>Flavia Landolina</v>
      </c>
      <c r="F306" s="58"/>
      <c r="G306" s="69"/>
      <c r="H306" s="69"/>
      <c r="I306" s="69"/>
      <c r="J306" s="69"/>
      <c r="K306" s="69"/>
      <c r="L306" s="69"/>
    </row>
    <row r="307" spans="1:12" x14ac:dyDescent="0.2">
      <c r="A307" s="81">
        <f>VLOOKUP(B303,squadre,7,FALSE)</f>
        <v>3</v>
      </c>
      <c r="B307" s="70" t="str">
        <f>VLOOKUP(B303,squadre,8,FALSE)</f>
        <v>Livio Vögeli</v>
      </c>
      <c r="C307" s="69"/>
      <c r="D307" s="81">
        <f>VLOOKUP(E303,squadre,7,FALSE)</f>
        <v>3</v>
      </c>
      <c r="E307" s="70" t="str">
        <f>VLOOKUP(E303,squadre,8,FALSE)</f>
        <v>Martina Anastasi</v>
      </c>
      <c r="F307" s="58"/>
      <c r="G307" s="69"/>
      <c r="H307" s="69"/>
      <c r="I307" s="69"/>
      <c r="J307" s="69"/>
      <c r="K307" s="69"/>
      <c r="L307" s="69"/>
    </row>
    <row r="308" spans="1:12" x14ac:dyDescent="0.2">
      <c r="A308" s="81">
        <f>VLOOKUP(B303,squadre,9,FALSE)</f>
        <v>4</v>
      </c>
      <c r="B308" s="70" t="str">
        <f>VLOOKUP(B303,squadre,10,FALSE)</f>
        <v>Joris Hänni</v>
      </c>
      <c r="C308" s="69"/>
      <c r="D308" s="81">
        <f>VLOOKUP(E303,squadre,9,FALSE)</f>
        <v>4</v>
      </c>
      <c r="E308" s="70" t="str">
        <f>VLOOKUP(E303,squadre,10,FALSE)</f>
        <v>Maddalena Lago</v>
      </c>
      <c r="F308" s="58"/>
      <c r="G308" s="69"/>
      <c r="H308" s="69"/>
      <c r="I308" s="69"/>
      <c r="J308" s="69"/>
      <c r="K308" s="69"/>
      <c r="L308" s="69"/>
    </row>
    <row r="309" spans="1:12" x14ac:dyDescent="0.2">
      <c r="A309" s="81">
        <f>VLOOKUP(B303,squadre,11,FALSE)</f>
        <v>5</v>
      </c>
      <c r="B309" s="70" t="str">
        <f>VLOOKUP(B303,squadre,12,FALSE)</f>
        <v>Yannick Staufer</v>
      </c>
      <c r="C309" s="69"/>
      <c r="D309" s="81">
        <f>VLOOKUP(E303,squadre,11,FALSE)</f>
        <v>0</v>
      </c>
      <c r="E309" s="70">
        <f>VLOOKUP(E303,squadre,12,FALSE)</f>
        <v>0</v>
      </c>
      <c r="F309" s="58"/>
      <c r="G309" s="69"/>
      <c r="H309" s="69"/>
      <c r="I309" s="69"/>
      <c r="J309" s="69"/>
      <c r="K309" s="69"/>
      <c r="L309" s="69"/>
    </row>
    <row r="310" spans="1:12" x14ac:dyDescent="0.2">
      <c r="A310" s="81">
        <f>VLOOKUP(B303,squadre,13,FALSE)</f>
        <v>6</v>
      </c>
      <c r="B310" s="70" t="str">
        <f>VLOOKUP(B303,squadre,14,FALSE)</f>
        <v>Levi Kübler</v>
      </c>
      <c r="C310" s="69"/>
      <c r="D310" s="81">
        <f>VLOOKUP(E303,squadre,13,FALSE)</f>
        <v>6</v>
      </c>
      <c r="E310" s="70" t="str">
        <f>VLOOKUP(E303,squadre,14,FALSE)</f>
        <v>roberta Catania</v>
      </c>
      <c r="F310" s="58"/>
      <c r="G310" s="69"/>
      <c r="H310" s="69"/>
      <c r="I310" s="69"/>
      <c r="J310" s="69"/>
      <c r="K310" s="69"/>
      <c r="L310" s="69"/>
    </row>
    <row r="311" spans="1:12" x14ac:dyDescent="0.2">
      <c r="A311" s="81">
        <f>VLOOKUP(B303,squadre,15,FALSE)</f>
        <v>7</v>
      </c>
      <c r="B311" s="70" t="str">
        <f>VLOOKUP(B303,squadre,16,FALSE)</f>
        <v>Dominic Schaub</v>
      </c>
      <c r="C311" s="69"/>
      <c r="D311" s="81">
        <f>VLOOKUP(E303,squadre,15,FALSE)</f>
        <v>7</v>
      </c>
      <c r="E311" s="70" t="str">
        <f>VLOOKUP(E303,squadre,16,FALSE)</f>
        <v>Maria Anna Szczepanska</v>
      </c>
      <c r="F311" s="58"/>
      <c r="G311" s="69"/>
      <c r="H311" s="69"/>
      <c r="I311" s="69"/>
      <c r="J311" s="69"/>
      <c r="K311" s="69"/>
      <c r="L311" s="69"/>
    </row>
    <row r="312" spans="1:12" x14ac:dyDescent="0.2">
      <c r="A312" s="81">
        <f>VLOOKUP(B303,squadre,17,FALSE)</f>
        <v>0</v>
      </c>
      <c r="B312" s="70">
        <f>VLOOKUP(B303,squadre,18,FALSE)</f>
        <v>0</v>
      </c>
      <c r="C312" s="69"/>
      <c r="D312" s="81">
        <f>VLOOKUP(E303,squadre,17,FALSE)</f>
        <v>8</v>
      </c>
      <c r="E312" s="70" t="str">
        <f>VLOOKUP(E303,squadre,18,FALSE)</f>
        <v>Silvia Cogoni</v>
      </c>
      <c r="F312" s="58"/>
      <c r="G312" s="69"/>
      <c r="H312" s="69"/>
      <c r="I312" s="69"/>
      <c r="J312" s="69"/>
      <c r="K312" s="69"/>
      <c r="L312" s="69"/>
    </row>
    <row r="313" spans="1:12" x14ac:dyDescent="0.2">
      <c r="A313" s="81">
        <f>VLOOKUP(B303,squadre,19,FALSE)</f>
        <v>0</v>
      </c>
      <c r="B313" s="70">
        <f>VLOOKUP(B303,squadre,20,FALSE)</f>
        <v>0</v>
      </c>
      <c r="C313" s="69"/>
      <c r="D313" s="81">
        <f>VLOOKUP(E303,squadre,19,FALSE)</f>
        <v>0</v>
      </c>
      <c r="E313" s="70">
        <f>VLOOKUP(E303,squadre,20,FALSE)</f>
        <v>0</v>
      </c>
      <c r="F313" s="58"/>
      <c r="G313" s="69"/>
      <c r="H313" s="69"/>
      <c r="I313" s="69"/>
      <c r="J313" s="69"/>
      <c r="K313" s="69"/>
      <c r="L313" s="69"/>
    </row>
    <row r="314" spans="1:12" x14ac:dyDescent="0.2">
      <c r="A314" s="81">
        <f>VLOOKUP(B303,squadre,21,FALSE)</f>
        <v>0</v>
      </c>
      <c r="B314" s="70">
        <f>VLOOKUP(B303,squadre,22,FALSE)</f>
        <v>0</v>
      </c>
      <c r="C314" s="69"/>
      <c r="D314" s="81">
        <f>VLOOKUP(E303,squadre,21,FALSE)</f>
        <v>10</v>
      </c>
      <c r="E314" s="70" t="str">
        <f>VLOOKUP(E303,squadre,22,FALSE)</f>
        <v>Flavia Landolina</v>
      </c>
      <c r="F314" s="58"/>
      <c r="G314" s="69"/>
      <c r="H314" s="69"/>
      <c r="I314" s="69"/>
      <c r="J314" s="69"/>
      <c r="K314" s="69"/>
      <c r="L314" s="69"/>
    </row>
    <row r="315" spans="1:12" x14ac:dyDescent="0.2">
      <c r="A315" s="83"/>
      <c r="B315" s="74"/>
      <c r="C315" s="69"/>
      <c r="D315" s="83"/>
      <c r="E315" s="74"/>
      <c r="F315" s="58"/>
      <c r="G315" s="69"/>
      <c r="H315" s="69"/>
      <c r="I315" s="69"/>
      <c r="J315" s="69"/>
      <c r="K315" s="69"/>
      <c r="L315" s="69"/>
    </row>
    <row r="316" spans="1:12" x14ac:dyDescent="0.2">
      <c r="A316" s="55"/>
      <c r="B316" s="55"/>
      <c r="C316" s="55"/>
      <c r="D316" s="55"/>
      <c r="E316" s="55"/>
      <c r="F316" s="71"/>
      <c r="G316" s="69"/>
      <c r="H316" s="69"/>
      <c r="I316" s="69"/>
      <c r="J316" s="69"/>
      <c r="K316" s="69"/>
      <c r="L316" s="69"/>
    </row>
    <row r="317" spans="1:12" x14ac:dyDescent="0.2">
      <c r="A317" s="77" t="s">
        <v>352</v>
      </c>
      <c r="B317" s="78" t="str">
        <f>B303</f>
        <v>Swiss U21 B</v>
      </c>
      <c r="C317" s="84"/>
      <c r="D317" s="84"/>
      <c r="E317" s="78" t="str">
        <f>E303</f>
        <v>Italy Ladies</v>
      </c>
      <c r="F317" s="71"/>
      <c r="G317" s="69"/>
      <c r="H317" s="69"/>
      <c r="I317" s="69"/>
      <c r="J317" s="69"/>
      <c r="K317" s="69"/>
      <c r="L317" s="69"/>
    </row>
    <row r="318" spans="1:12" x14ac:dyDescent="0.2">
      <c r="A318" s="56" t="s">
        <v>353</v>
      </c>
      <c r="B318" s="68"/>
      <c r="C318" s="14"/>
      <c r="D318" s="71"/>
      <c r="E318" s="68"/>
      <c r="F318" s="58"/>
      <c r="G318" s="69"/>
      <c r="H318" s="69"/>
      <c r="I318" s="69"/>
      <c r="J318" s="69"/>
      <c r="K318" s="69"/>
      <c r="L318" s="69"/>
    </row>
    <row r="319" spans="1:12" x14ac:dyDescent="0.2">
      <c r="A319" s="56" t="s">
        <v>354</v>
      </c>
      <c r="B319" s="69"/>
      <c r="C319" s="14"/>
      <c r="D319" s="71"/>
      <c r="E319" s="69"/>
      <c r="F319" s="58"/>
      <c r="G319" s="69"/>
      <c r="H319" s="69"/>
      <c r="I319" s="69"/>
      <c r="J319" s="69"/>
      <c r="K319" s="69"/>
      <c r="L319" s="69"/>
    </row>
    <row r="320" spans="1:12" x14ac:dyDescent="0.2">
      <c r="A320" s="56" t="s">
        <v>355</v>
      </c>
      <c r="B320" s="69"/>
      <c r="C320" s="14"/>
      <c r="D320" s="71"/>
      <c r="E320" s="69"/>
      <c r="F320" s="58"/>
      <c r="G320" s="69"/>
      <c r="H320" s="69"/>
      <c r="I320" s="69"/>
      <c r="J320" s="69"/>
      <c r="K320" s="69"/>
      <c r="L320" s="69"/>
    </row>
    <row r="321" spans="1:12" x14ac:dyDescent="0.2">
      <c r="A321" s="56" t="s">
        <v>356</v>
      </c>
      <c r="B321" s="69"/>
      <c r="C321" s="14"/>
      <c r="D321" s="71"/>
      <c r="E321" s="69"/>
      <c r="F321" s="58"/>
      <c r="G321" s="69"/>
      <c r="H321" s="69"/>
      <c r="I321" s="69"/>
      <c r="J321" s="69"/>
      <c r="K321" s="69"/>
      <c r="L321" s="69"/>
    </row>
    <row r="322" spans="1:12" ht="15.75" x14ac:dyDescent="0.25">
      <c r="A322" s="85" t="s">
        <v>357</v>
      </c>
      <c r="B322" s="86">
        <v>0</v>
      </c>
      <c r="C322" s="87"/>
      <c r="D322" s="88"/>
      <c r="E322" s="86">
        <v>8</v>
      </c>
      <c r="F322" s="58"/>
      <c r="G322" s="69"/>
      <c r="H322" s="69"/>
      <c r="I322" s="69"/>
      <c r="J322" s="69"/>
      <c r="K322" s="69"/>
      <c r="L322" s="69"/>
    </row>
    <row r="323" spans="1:12" x14ac:dyDescent="0.2">
      <c r="A323" s="89"/>
      <c r="B323" s="8"/>
      <c r="E323" s="55"/>
      <c r="F323" s="71"/>
      <c r="G323" s="69"/>
      <c r="H323" s="69"/>
      <c r="I323" s="69"/>
      <c r="J323" s="69"/>
      <c r="K323" s="69"/>
      <c r="L323" s="69"/>
    </row>
    <row r="324" spans="1:12" x14ac:dyDescent="0.2">
      <c r="A324" s="56" t="s">
        <v>358</v>
      </c>
      <c r="B324" s="68"/>
      <c r="C324" s="14"/>
      <c r="F324" s="71"/>
      <c r="G324" s="69"/>
      <c r="H324" s="69"/>
      <c r="I324" s="69"/>
      <c r="J324" s="69"/>
      <c r="K324" s="69"/>
      <c r="L324" s="69"/>
    </row>
    <row r="325" spans="1:12" x14ac:dyDescent="0.2">
      <c r="A325" s="55"/>
      <c r="B325" s="55"/>
      <c r="G325" s="55"/>
      <c r="H325" s="55"/>
      <c r="I325" s="55"/>
      <c r="J325" s="55"/>
      <c r="K325" s="55"/>
      <c r="L325" s="55"/>
    </row>
    <row r="326" spans="1:12" x14ac:dyDescent="0.2">
      <c r="A326" s="28" t="s">
        <v>341</v>
      </c>
      <c r="B326" s="3"/>
      <c r="D326" s="28" t="s">
        <v>342</v>
      </c>
      <c r="E326" s="3"/>
      <c r="G326" s="28" t="s">
        <v>359</v>
      </c>
      <c r="H326" s="3"/>
      <c r="K326" s="28" t="s">
        <v>360</v>
      </c>
      <c r="L326" s="3"/>
    </row>
    <row r="327" spans="1:12" x14ac:dyDescent="0.2">
      <c r="B327" s="55"/>
      <c r="E327" s="55"/>
      <c r="H327" s="55"/>
      <c r="L327" s="55"/>
    </row>
    <row r="328" spans="1:12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45" x14ac:dyDescent="0.6">
      <c r="A329" s="170" t="s">
        <v>331</v>
      </c>
      <c r="B329" s="160"/>
      <c r="C329" s="160"/>
      <c r="D329" s="160"/>
      <c r="E329" s="160"/>
      <c r="F329" s="52" t="s">
        <v>332</v>
      </c>
      <c r="G329" s="53"/>
      <c r="H329" s="53"/>
      <c r="I329" s="53"/>
      <c r="J329" s="53"/>
      <c r="K329" s="169" t="s">
        <v>333</v>
      </c>
      <c r="L329" s="160"/>
    </row>
    <row r="330" spans="1:12" x14ac:dyDescent="0.2">
      <c r="A330" s="8"/>
      <c r="B330" s="8"/>
      <c r="C330" s="55"/>
      <c r="D330" s="8"/>
      <c r="E330" s="8"/>
      <c r="F330" s="55"/>
      <c r="G330" s="8"/>
      <c r="H330" s="8"/>
      <c r="I330" s="8"/>
      <c r="J330" s="8"/>
      <c r="K330" s="8"/>
      <c r="L330" s="8"/>
    </row>
    <row r="331" spans="1:12" x14ac:dyDescent="0.2">
      <c r="A331" s="56" t="s">
        <v>19</v>
      </c>
      <c r="B331" s="90">
        <f>B290+4</f>
        <v>33</v>
      </c>
      <c r="C331" s="58"/>
      <c r="D331" s="167" t="s">
        <v>334</v>
      </c>
      <c r="E331" s="168"/>
      <c r="F331" s="60">
        <f>B331</f>
        <v>33</v>
      </c>
      <c r="G331" s="61" t="s">
        <v>335</v>
      </c>
      <c r="H331" s="62" t="str">
        <f>B344</f>
        <v>C. EUR</v>
      </c>
      <c r="I331" s="167" t="s">
        <v>336</v>
      </c>
      <c r="J331" s="168"/>
      <c r="K331" s="62" t="str">
        <f>E344</f>
        <v>Swiss U21 A</v>
      </c>
      <c r="L331" s="61" t="s">
        <v>65</v>
      </c>
    </row>
    <row r="332" spans="1:12" x14ac:dyDescent="0.2">
      <c r="A332" s="56" t="s">
        <v>337</v>
      </c>
      <c r="B332" s="133">
        <f>VLOOKUP(FLOOR(B331/4,1)*4+1,calendario,2)</f>
        <v>0.66666666666666696</v>
      </c>
      <c r="C332" s="58"/>
      <c r="D332" s="162"/>
      <c r="E332" s="163"/>
      <c r="F332" s="58"/>
      <c r="G332" s="68"/>
      <c r="H332" s="69"/>
      <c r="I332" s="68"/>
      <c r="J332" s="68"/>
      <c r="K332" s="68"/>
      <c r="L332" s="69"/>
    </row>
    <row r="333" spans="1:12" x14ac:dyDescent="0.2">
      <c r="A333" s="56" t="s">
        <v>338</v>
      </c>
      <c r="B333" s="70">
        <f>VLOOKUP(B331,calendario,3)</f>
        <v>1</v>
      </c>
      <c r="C333" s="58"/>
      <c r="D333" s="150"/>
      <c r="E333" s="164"/>
      <c r="F333" s="58"/>
      <c r="G333" s="68"/>
      <c r="H333" s="69"/>
      <c r="I333" s="68"/>
      <c r="J333" s="68"/>
      <c r="K333" s="68"/>
      <c r="L333" s="69"/>
    </row>
    <row r="334" spans="1:12" x14ac:dyDescent="0.2">
      <c r="A334" s="56" t="s">
        <v>36</v>
      </c>
      <c r="B334" s="70" t="str">
        <f>VLOOKUP(B344,squadre,2,FALSE)</f>
        <v>1st Division</v>
      </c>
      <c r="C334" s="58"/>
      <c r="D334" s="150"/>
      <c r="E334" s="164"/>
      <c r="F334" s="58"/>
      <c r="G334" s="68"/>
      <c r="H334" s="68"/>
      <c r="I334" s="68"/>
      <c r="J334" s="68"/>
      <c r="K334" s="69"/>
      <c r="L334" s="69"/>
    </row>
    <row r="335" spans="1:12" x14ac:dyDescent="0.2">
      <c r="A335" s="56" t="s">
        <v>340</v>
      </c>
      <c r="B335" s="72">
        <v>42833</v>
      </c>
      <c r="C335" s="58"/>
      <c r="D335" s="150"/>
      <c r="E335" s="164"/>
      <c r="F335" s="58"/>
      <c r="G335" s="68"/>
      <c r="H335" s="68"/>
      <c r="I335" s="68"/>
      <c r="J335" s="68"/>
      <c r="K335" s="68"/>
      <c r="L335" s="69"/>
    </row>
    <row r="336" spans="1:12" x14ac:dyDescent="0.2">
      <c r="A336" s="73"/>
      <c r="B336" s="74"/>
      <c r="C336" s="58"/>
      <c r="D336" s="150"/>
      <c r="E336" s="164"/>
      <c r="F336" s="58"/>
      <c r="G336" s="69"/>
      <c r="H336" s="69"/>
      <c r="I336" s="69"/>
      <c r="J336" s="69"/>
      <c r="K336" s="69"/>
      <c r="L336" s="69"/>
    </row>
    <row r="337" spans="1:12" x14ac:dyDescent="0.2">
      <c r="A337" s="56" t="s">
        <v>341</v>
      </c>
      <c r="B337" s="119" t="str">
        <f>VLOOKUP(B331,calendario,9)</f>
        <v>G.C. Polesine</v>
      </c>
      <c r="C337" s="58"/>
      <c r="D337" s="150"/>
      <c r="E337" s="164"/>
      <c r="F337" s="58"/>
      <c r="G337" s="69"/>
      <c r="H337" s="69"/>
      <c r="I337" s="69"/>
      <c r="J337" s="69"/>
      <c r="K337" s="69"/>
      <c r="L337" s="69"/>
    </row>
    <row r="338" spans="1:12" x14ac:dyDescent="0.2">
      <c r="A338" s="56" t="s">
        <v>342</v>
      </c>
      <c r="B338" s="119"/>
      <c r="C338" s="58"/>
      <c r="D338" s="150"/>
      <c r="E338" s="164"/>
      <c r="F338" s="58"/>
      <c r="G338" s="69"/>
      <c r="H338" s="69"/>
      <c r="I338" s="69"/>
      <c r="J338" s="69"/>
      <c r="K338" s="69"/>
      <c r="L338" s="69"/>
    </row>
    <row r="339" spans="1:12" x14ac:dyDescent="0.2">
      <c r="A339" s="73"/>
      <c r="B339" s="105"/>
      <c r="C339" s="58"/>
      <c r="D339" s="150"/>
      <c r="E339" s="164"/>
      <c r="F339" s="58"/>
      <c r="G339" s="69"/>
      <c r="H339" s="69"/>
      <c r="I339" s="69"/>
      <c r="J339" s="69"/>
      <c r="K339" s="69"/>
      <c r="L339" s="69"/>
    </row>
    <row r="340" spans="1:12" x14ac:dyDescent="0.2">
      <c r="A340" s="56" t="s">
        <v>343</v>
      </c>
      <c r="B340" s="74"/>
      <c r="C340" s="58"/>
      <c r="D340" s="150"/>
      <c r="E340" s="164"/>
      <c r="F340" s="58"/>
      <c r="G340" s="69"/>
      <c r="H340" s="69"/>
      <c r="I340" s="69"/>
      <c r="J340" s="69"/>
      <c r="K340" s="69"/>
      <c r="L340" s="69"/>
    </row>
    <row r="341" spans="1:12" x14ac:dyDescent="0.2">
      <c r="A341" s="56" t="s">
        <v>344</v>
      </c>
      <c r="B341" s="74"/>
      <c r="C341" s="58"/>
      <c r="D341" s="150"/>
      <c r="E341" s="164"/>
      <c r="F341" s="58"/>
      <c r="G341" s="69"/>
      <c r="H341" s="69"/>
      <c r="I341" s="69"/>
      <c r="J341" s="69"/>
      <c r="K341" s="69"/>
      <c r="L341" s="69"/>
    </row>
    <row r="342" spans="1:12" x14ac:dyDescent="0.2">
      <c r="A342" s="56" t="s">
        <v>345</v>
      </c>
      <c r="B342" s="74"/>
      <c r="C342" s="58"/>
      <c r="D342" s="165"/>
      <c r="E342" s="166"/>
      <c r="F342" s="58"/>
      <c r="G342" s="69"/>
      <c r="H342" s="69"/>
      <c r="I342" s="69"/>
      <c r="J342" s="69"/>
      <c r="K342" s="69"/>
      <c r="L342" s="69"/>
    </row>
    <row r="343" spans="1:12" x14ac:dyDescent="0.2">
      <c r="A343" s="55"/>
      <c r="B343" s="55"/>
      <c r="D343" s="55"/>
      <c r="E343" s="55"/>
      <c r="F343" s="71"/>
      <c r="G343" s="69"/>
      <c r="H343" s="69"/>
      <c r="I343" s="69"/>
      <c r="J343" s="69"/>
      <c r="K343" s="69"/>
      <c r="L343" s="69"/>
    </row>
    <row r="344" spans="1:12" x14ac:dyDescent="0.2">
      <c r="A344" s="77" t="s">
        <v>346</v>
      </c>
      <c r="B344" s="78" t="str">
        <f>VLOOKUP(B331,calendario,5)</f>
        <v>C. EUR</v>
      </c>
      <c r="C344" s="79"/>
      <c r="D344" s="77" t="s">
        <v>347</v>
      </c>
      <c r="E344" s="78" t="str">
        <f>VLOOKUP(B331,calendario,6)</f>
        <v>Swiss U21 A</v>
      </c>
      <c r="F344" s="6"/>
      <c r="G344" s="69"/>
      <c r="H344" s="69"/>
      <c r="I344" s="69"/>
      <c r="J344" s="69"/>
      <c r="K344" s="69"/>
      <c r="L344" s="69"/>
    </row>
    <row r="345" spans="1:12" x14ac:dyDescent="0.2">
      <c r="A345" s="56" t="s">
        <v>348</v>
      </c>
      <c r="B345" s="56" t="s">
        <v>349</v>
      </c>
      <c r="C345" s="73"/>
      <c r="D345" s="56" t="s">
        <v>348</v>
      </c>
      <c r="E345" s="56" t="s">
        <v>349</v>
      </c>
      <c r="F345" s="80"/>
      <c r="G345" s="69"/>
      <c r="H345" s="69"/>
      <c r="I345" s="69"/>
      <c r="J345" s="69"/>
      <c r="K345" s="69"/>
      <c r="L345" s="69"/>
    </row>
    <row r="346" spans="1:12" x14ac:dyDescent="0.2">
      <c r="A346" s="81">
        <f>VLOOKUP(B344,squadre,3,FALSE)</f>
        <v>1</v>
      </c>
      <c r="B346" s="70" t="str">
        <f>VLOOKUP(B344,squadre,4,FALSE)</f>
        <v>Filippo Marchesi</v>
      </c>
      <c r="C346" s="69"/>
      <c r="D346" s="81">
        <f>VLOOKUP(E344,squadre,3,FALSE)</f>
        <v>1</v>
      </c>
      <c r="E346" s="70" t="str">
        <f>VLOOKUP(E344,squadre,4,FALSE)</f>
        <v>Andreas Hug</v>
      </c>
      <c r="F346" s="58"/>
      <c r="G346" s="69"/>
      <c r="H346" s="69"/>
      <c r="I346" s="69"/>
      <c r="J346" s="69"/>
      <c r="K346" s="69"/>
      <c r="L346" s="69"/>
    </row>
    <row r="347" spans="1:12" x14ac:dyDescent="0.2">
      <c r="A347" s="81">
        <f>VLOOKUP(B344,squadre,5,FALSE)</f>
        <v>2</v>
      </c>
      <c r="B347" s="70" t="str">
        <f>VLOOKUP(B344,squadre,6,FALSE)</f>
        <v>Enrico Siani</v>
      </c>
      <c r="C347" s="69"/>
      <c r="D347" s="81">
        <f>VLOOKUP(E344,squadre,5,FALSE)</f>
        <v>2</v>
      </c>
      <c r="E347" s="70" t="str">
        <f>VLOOKUP(E344,squadre,6,FALSE)</f>
        <v>Elias Werner</v>
      </c>
      <c r="F347" s="58"/>
      <c r="G347" s="69"/>
      <c r="H347" s="69"/>
      <c r="I347" s="69"/>
      <c r="J347" s="69"/>
      <c r="K347" s="69"/>
      <c r="L347" s="69"/>
    </row>
    <row r="348" spans="1:12" x14ac:dyDescent="0.2">
      <c r="A348" s="81">
        <f>VLOOKUP(B344,squadre,7,FALSE)</f>
        <v>5</v>
      </c>
      <c r="B348" s="70" t="str">
        <f>VLOOKUP(B344,squadre,8,FALSE)</f>
        <v>Giacomo Maffia</v>
      </c>
      <c r="C348" s="69"/>
      <c r="D348" s="81">
        <f>VLOOKUP(E344,squadre,7,FALSE)</f>
        <v>3</v>
      </c>
      <c r="E348" s="70" t="str">
        <f>VLOOKUP(E344,squadre,8,FALSE)</f>
        <v>Dario Sten</v>
      </c>
      <c r="F348" s="58"/>
      <c r="G348" s="69"/>
      <c r="H348" s="69"/>
      <c r="I348" s="69"/>
      <c r="J348" s="69"/>
      <c r="K348" s="69"/>
      <c r="L348" s="69"/>
    </row>
    <row r="349" spans="1:12" x14ac:dyDescent="0.2">
      <c r="A349" s="81">
        <f>VLOOKUP(B344,squadre,9,FALSE)</f>
        <v>6</v>
      </c>
      <c r="B349" s="70" t="str">
        <f>VLOOKUP(B344,squadre,10,FALSE)</f>
        <v>Luca Cinelli</v>
      </c>
      <c r="C349" s="69"/>
      <c r="D349" s="81">
        <f>VLOOKUP(E344,squadre,9,FALSE)</f>
        <v>5</v>
      </c>
      <c r="E349" s="70" t="str">
        <f>VLOOKUP(E344,squadre,10,FALSE)</f>
        <v>Marc Ruggli</v>
      </c>
      <c r="F349" s="58"/>
      <c r="G349" s="69"/>
      <c r="H349" s="69"/>
      <c r="I349" s="69"/>
      <c r="J349" s="69"/>
      <c r="K349" s="69"/>
      <c r="L349" s="69"/>
    </row>
    <row r="350" spans="1:12" x14ac:dyDescent="0.2">
      <c r="A350" s="81">
        <f>VLOOKUP(B344,squadre,11,FALSE)</f>
        <v>8</v>
      </c>
      <c r="B350" s="70" t="str">
        <f>VLOOKUP(B344,squadre,12,FALSE)</f>
        <v>Paolo Zifferero</v>
      </c>
      <c r="C350" s="69"/>
      <c r="D350" s="81">
        <f>VLOOKUP(E344,squadre,11,FALSE)</f>
        <v>7</v>
      </c>
      <c r="E350" s="70" t="str">
        <f>VLOOKUP(E344,squadre,12,FALSE)</f>
        <v>Lars Baltensperger</v>
      </c>
      <c r="F350" s="58"/>
      <c r="G350" s="69"/>
      <c r="H350" s="69"/>
      <c r="I350" s="69"/>
      <c r="J350" s="69"/>
      <c r="K350" s="69"/>
      <c r="L350" s="69"/>
    </row>
    <row r="351" spans="1:12" x14ac:dyDescent="0.2">
      <c r="A351" s="81">
        <f>VLOOKUP(B344,squadre,13,FALSE)</f>
        <v>7</v>
      </c>
      <c r="B351" s="70" t="str">
        <f>VLOOKUP(B344,squadre,14,FALSE)</f>
        <v>Gianmarco Palladino</v>
      </c>
      <c r="C351" s="69"/>
      <c r="D351" s="81">
        <f>VLOOKUP(E344,squadre,13,FALSE)</f>
        <v>9</v>
      </c>
      <c r="E351" s="70" t="str">
        <f>VLOOKUP(E344,squadre,14,FALSE)</f>
        <v>Josia Kübler</v>
      </c>
      <c r="F351" s="58"/>
      <c r="G351" s="69"/>
      <c r="H351" s="69"/>
      <c r="I351" s="69"/>
      <c r="J351" s="69"/>
      <c r="K351" s="69"/>
      <c r="L351" s="69"/>
    </row>
    <row r="352" spans="1:12" x14ac:dyDescent="0.2">
      <c r="A352" s="81">
        <f>VLOOKUP(B344,squadre,15,FALSE)</f>
        <v>9</v>
      </c>
      <c r="B352" s="70" t="str">
        <f>VLOOKUP(B344,squadre,16,FALSE)</f>
        <v>Daniele Maffia</v>
      </c>
      <c r="C352" s="69"/>
      <c r="D352" s="81">
        <f>VLOOKUP(E344,squadre,15,FALSE)</f>
        <v>0</v>
      </c>
      <c r="E352" s="70">
        <f>VLOOKUP(E344,squadre,16,FALSE)</f>
        <v>0</v>
      </c>
      <c r="F352" s="58"/>
      <c r="G352" s="69"/>
      <c r="H352" s="69"/>
      <c r="I352" s="69"/>
      <c r="J352" s="69"/>
      <c r="K352" s="69"/>
      <c r="L352" s="69"/>
    </row>
    <row r="353" spans="1:12" x14ac:dyDescent="0.2">
      <c r="A353" s="81">
        <f>VLOOKUP(B344,squadre,17,FALSE)</f>
        <v>11</v>
      </c>
      <c r="B353" s="70" t="str">
        <f>VLOOKUP(B344,squadre,18,FALSE)</f>
        <v>Gianmaria Lombardo</v>
      </c>
      <c r="C353" s="69"/>
      <c r="D353" s="81">
        <f>VLOOKUP(E344,squadre,17,FALSE)</f>
        <v>0</v>
      </c>
      <c r="E353" s="70">
        <f>VLOOKUP(E344,squadre,18,FALSE)</f>
        <v>0</v>
      </c>
      <c r="F353" s="58"/>
      <c r="G353" s="69"/>
      <c r="H353" s="69"/>
      <c r="I353" s="69"/>
      <c r="J353" s="69"/>
      <c r="K353" s="69"/>
      <c r="L353" s="69"/>
    </row>
    <row r="354" spans="1:12" x14ac:dyDescent="0.2">
      <c r="A354" s="81">
        <f>VLOOKUP(B344,squadre,19,FALSE)</f>
        <v>0</v>
      </c>
      <c r="B354" s="70">
        <f>VLOOKUP(B344,squadre,20,FALSE)</f>
        <v>0</v>
      </c>
      <c r="C354" s="69"/>
      <c r="D354" s="81">
        <f>VLOOKUP(E344,squadre,19,FALSE)</f>
        <v>0</v>
      </c>
      <c r="E354" s="70">
        <f>VLOOKUP(E344,squadre,20,FALSE)</f>
        <v>0</v>
      </c>
      <c r="F354" s="58"/>
      <c r="G354" s="69"/>
      <c r="H354" s="69"/>
      <c r="I354" s="69"/>
      <c r="J354" s="69"/>
      <c r="K354" s="69"/>
      <c r="L354" s="69"/>
    </row>
    <row r="355" spans="1:12" x14ac:dyDescent="0.2">
      <c r="A355" s="81">
        <f>VLOOKUP(B344,squadre,21,FALSE)</f>
        <v>0</v>
      </c>
      <c r="B355" s="70">
        <f>VLOOKUP(B344,squadre,22,FALSE)</f>
        <v>0</v>
      </c>
      <c r="C355" s="69"/>
      <c r="D355" s="81">
        <f>VLOOKUP(E344,squadre,21,FALSE)</f>
        <v>0</v>
      </c>
      <c r="E355" s="70">
        <f>VLOOKUP(E344,squadre,22,FALSE)</f>
        <v>0</v>
      </c>
      <c r="F355" s="58"/>
      <c r="G355" s="69"/>
      <c r="H355" s="69"/>
      <c r="I355" s="69"/>
      <c r="J355" s="69"/>
      <c r="K355" s="69"/>
      <c r="L355" s="69"/>
    </row>
    <row r="356" spans="1:12" x14ac:dyDescent="0.2">
      <c r="A356" s="83"/>
      <c r="B356" s="74"/>
      <c r="C356" s="69"/>
      <c r="D356" s="83"/>
      <c r="E356" s="74"/>
      <c r="F356" s="58"/>
      <c r="G356" s="69"/>
      <c r="H356" s="69"/>
      <c r="I356" s="69"/>
      <c r="J356" s="69"/>
      <c r="K356" s="69"/>
      <c r="L356" s="69"/>
    </row>
    <row r="357" spans="1:12" x14ac:dyDescent="0.2">
      <c r="A357" s="55"/>
      <c r="B357" s="55"/>
      <c r="C357" s="55"/>
      <c r="D357" s="55"/>
      <c r="E357" s="55"/>
      <c r="F357" s="71"/>
      <c r="G357" s="69"/>
      <c r="H357" s="69"/>
      <c r="I357" s="69"/>
      <c r="J357" s="69"/>
      <c r="K357" s="69"/>
      <c r="L357" s="69"/>
    </row>
    <row r="358" spans="1:12" x14ac:dyDescent="0.2">
      <c r="A358" s="77" t="s">
        <v>352</v>
      </c>
      <c r="B358" s="78" t="str">
        <f>B344</f>
        <v>C. EUR</v>
      </c>
      <c r="C358" s="84"/>
      <c r="D358" s="84"/>
      <c r="E358" s="78" t="str">
        <f>E344</f>
        <v>Swiss U21 A</v>
      </c>
      <c r="F358" s="71"/>
      <c r="G358" s="69"/>
      <c r="H358" s="69"/>
      <c r="I358" s="69"/>
      <c r="J358" s="69"/>
      <c r="K358" s="69"/>
      <c r="L358" s="69"/>
    </row>
    <row r="359" spans="1:12" x14ac:dyDescent="0.2">
      <c r="A359" s="56" t="s">
        <v>353</v>
      </c>
      <c r="B359" s="68"/>
      <c r="C359" s="14"/>
      <c r="D359" s="71"/>
      <c r="E359" s="68"/>
      <c r="F359" s="58"/>
      <c r="G359" s="69"/>
      <c r="H359" s="69"/>
      <c r="I359" s="69"/>
      <c r="J359" s="69"/>
      <c r="K359" s="69"/>
      <c r="L359" s="69"/>
    </row>
    <row r="360" spans="1:12" x14ac:dyDescent="0.2">
      <c r="A360" s="56" t="s">
        <v>354</v>
      </c>
      <c r="B360" s="69"/>
      <c r="C360" s="14"/>
      <c r="D360" s="71"/>
      <c r="E360" s="69"/>
      <c r="F360" s="58"/>
      <c r="G360" s="69"/>
      <c r="H360" s="69"/>
      <c r="I360" s="69"/>
      <c r="J360" s="69"/>
      <c r="K360" s="69"/>
      <c r="L360" s="69"/>
    </row>
    <row r="361" spans="1:12" x14ac:dyDescent="0.2">
      <c r="A361" s="56" t="s">
        <v>355</v>
      </c>
      <c r="B361" s="69"/>
      <c r="C361" s="14"/>
      <c r="D361" s="71"/>
      <c r="E361" s="69"/>
      <c r="F361" s="58"/>
      <c r="G361" s="69"/>
      <c r="H361" s="69"/>
      <c r="I361" s="69"/>
      <c r="J361" s="69"/>
      <c r="K361" s="69"/>
      <c r="L361" s="69"/>
    </row>
    <row r="362" spans="1:12" x14ac:dyDescent="0.2">
      <c r="A362" s="56" t="s">
        <v>356</v>
      </c>
      <c r="B362" s="69"/>
      <c r="C362" s="14"/>
      <c r="D362" s="71"/>
      <c r="E362" s="69"/>
      <c r="F362" s="58"/>
      <c r="G362" s="69"/>
      <c r="H362" s="69"/>
      <c r="I362" s="69"/>
      <c r="J362" s="69"/>
      <c r="K362" s="69"/>
      <c r="L362" s="69"/>
    </row>
    <row r="363" spans="1:12" ht="15.75" x14ac:dyDescent="0.25">
      <c r="A363" s="85" t="s">
        <v>357</v>
      </c>
      <c r="B363" s="86">
        <v>4</v>
      </c>
      <c r="C363" s="87"/>
      <c r="D363" s="88"/>
      <c r="E363" s="86">
        <v>1</v>
      </c>
      <c r="F363" s="58"/>
      <c r="G363" s="69"/>
      <c r="H363" s="69"/>
      <c r="I363" s="69"/>
      <c r="J363" s="69"/>
      <c r="K363" s="69"/>
      <c r="L363" s="69"/>
    </row>
    <row r="364" spans="1:12" x14ac:dyDescent="0.2">
      <c r="A364" s="89"/>
      <c r="B364" s="8"/>
      <c r="E364" s="55"/>
      <c r="F364" s="71"/>
      <c r="G364" s="69"/>
      <c r="H364" s="69"/>
      <c r="I364" s="69"/>
      <c r="J364" s="69"/>
      <c r="K364" s="69"/>
      <c r="L364" s="69"/>
    </row>
    <row r="365" spans="1:12" x14ac:dyDescent="0.2">
      <c r="A365" s="56" t="s">
        <v>358</v>
      </c>
      <c r="B365" s="68"/>
      <c r="C365" s="14"/>
      <c r="F365" s="71"/>
      <c r="G365" s="69"/>
      <c r="H365" s="69"/>
      <c r="I365" s="69"/>
      <c r="J365" s="69"/>
      <c r="K365" s="69"/>
      <c r="L365" s="69"/>
    </row>
    <row r="366" spans="1:12" x14ac:dyDescent="0.2">
      <c r="A366" s="55"/>
      <c r="B366" s="55"/>
      <c r="G366" s="55"/>
      <c r="H366" s="55"/>
      <c r="I366" s="55"/>
      <c r="J366" s="55"/>
      <c r="K366" s="55"/>
      <c r="L366" s="55"/>
    </row>
    <row r="367" spans="1:12" x14ac:dyDescent="0.2">
      <c r="A367" s="28" t="s">
        <v>341</v>
      </c>
      <c r="B367" s="3"/>
      <c r="D367" s="28" t="s">
        <v>342</v>
      </c>
      <c r="E367" s="3"/>
      <c r="G367" s="28" t="s">
        <v>359</v>
      </c>
      <c r="H367" s="3"/>
      <c r="K367" s="28" t="s">
        <v>360</v>
      </c>
      <c r="L367" s="3"/>
    </row>
    <row r="368" spans="1:12" x14ac:dyDescent="0.2">
      <c r="B368" s="55"/>
      <c r="E368" s="55"/>
      <c r="H368" s="55"/>
      <c r="L368" s="55"/>
    </row>
    <row r="369" spans="1:12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45" x14ac:dyDescent="0.6">
      <c r="A370" s="170" t="s">
        <v>331</v>
      </c>
      <c r="B370" s="160"/>
      <c r="C370" s="160"/>
      <c r="D370" s="160"/>
      <c r="E370" s="160"/>
      <c r="F370" s="52" t="s">
        <v>332</v>
      </c>
      <c r="G370" s="53"/>
      <c r="H370" s="53"/>
      <c r="I370" s="53"/>
      <c r="J370" s="53"/>
      <c r="K370" s="169" t="s">
        <v>333</v>
      </c>
      <c r="L370" s="160"/>
    </row>
    <row r="371" spans="1:12" x14ac:dyDescent="0.2">
      <c r="A371" s="8"/>
      <c r="B371" s="8"/>
      <c r="C371" s="55"/>
      <c r="D371" s="8"/>
      <c r="E371" s="8"/>
      <c r="F371" s="55"/>
      <c r="G371" s="8"/>
      <c r="H371" s="8"/>
      <c r="I371" s="8"/>
      <c r="J371" s="8"/>
      <c r="K371" s="8"/>
      <c r="L371" s="8"/>
    </row>
    <row r="372" spans="1:12" x14ac:dyDescent="0.2">
      <c r="A372" s="56" t="s">
        <v>19</v>
      </c>
      <c r="B372" s="90">
        <f>B331+4</f>
        <v>37</v>
      </c>
      <c r="C372" s="58"/>
      <c r="D372" s="167" t="s">
        <v>334</v>
      </c>
      <c r="E372" s="168"/>
      <c r="F372" s="60">
        <f>B372</f>
        <v>37</v>
      </c>
      <c r="G372" s="61" t="s">
        <v>335</v>
      </c>
      <c r="H372" s="62">
        <f>B385</f>
        <v>0</v>
      </c>
      <c r="I372" s="167" t="s">
        <v>336</v>
      </c>
      <c r="J372" s="168"/>
      <c r="K372" s="62">
        <f>E385</f>
        <v>0</v>
      </c>
      <c r="L372" s="61" t="s">
        <v>65</v>
      </c>
    </row>
    <row r="373" spans="1:12" x14ac:dyDescent="0.2">
      <c r="A373" s="56" t="s">
        <v>337</v>
      </c>
      <c r="B373" s="133">
        <f>VLOOKUP(FLOOR(B372/4,1)*4+1,calendario,2)</f>
        <v>0.68750000000000033</v>
      </c>
      <c r="C373" s="58"/>
      <c r="D373" s="162"/>
      <c r="E373" s="163"/>
      <c r="F373" s="58"/>
      <c r="G373" s="68"/>
      <c r="H373" s="69"/>
      <c r="I373" s="68"/>
      <c r="J373" s="68"/>
      <c r="K373" s="68"/>
      <c r="L373" s="69"/>
    </row>
    <row r="374" spans="1:12" x14ac:dyDescent="0.2">
      <c r="A374" s="56" t="s">
        <v>338</v>
      </c>
      <c r="B374" s="70">
        <f>VLOOKUP(B372,calendario,3)</f>
        <v>1</v>
      </c>
      <c r="C374" s="58"/>
      <c r="D374" s="150"/>
      <c r="E374" s="164"/>
      <c r="F374" s="58"/>
      <c r="G374" s="68"/>
      <c r="H374" s="69"/>
      <c r="I374" s="68"/>
      <c r="J374" s="68"/>
      <c r="K374" s="68"/>
      <c r="L374" s="69"/>
    </row>
    <row r="375" spans="1:12" x14ac:dyDescent="0.2">
      <c r="A375" s="56" t="s">
        <v>36</v>
      </c>
      <c r="B375" s="70" t="e">
        <f>VLOOKUP(B385,squadre,2,FALSE)</f>
        <v>#N/A</v>
      </c>
      <c r="C375" s="58"/>
      <c r="D375" s="150"/>
      <c r="E375" s="164"/>
      <c r="F375" s="58"/>
      <c r="G375" s="68"/>
      <c r="H375" s="68"/>
      <c r="I375" s="68"/>
      <c r="J375" s="68"/>
      <c r="K375" s="69"/>
      <c r="L375" s="69"/>
    </row>
    <row r="376" spans="1:12" x14ac:dyDescent="0.2">
      <c r="A376" s="56" t="s">
        <v>340</v>
      </c>
      <c r="B376" s="72">
        <v>42833</v>
      </c>
      <c r="C376" s="58"/>
      <c r="D376" s="150"/>
      <c r="E376" s="164"/>
      <c r="F376" s="58"/>
      <c r="G376" s="68"/>
      <c r="H376" s="68"/>
      <c r="I376" s="68"/>
      <c r="J376" s="68"/>
      <c r="K376" s="68"/>
      <c r="L376" s="69"/>
    </row>
    <row r="377" spans="1:12" x14ac:dyDescent="0.2">
      <c r="A377" s="73"/>
      <c r="B377" s="74"/>
      <c r="C377" s="58"/>
      <c r="D377" s="150"/>
      <c r="E377" s="164"/>
      <c r="F377" s="58"/>
      <c r="G377" s="69"/>
      <c r="H377" s="69"/>
      <c r="I377" s="69"/>
      <c r="J377" s="69"/>
      <c r="K377" s="69"/>
      <c r="L377" s="69"/>
    </row>
    <row r="378" spans="1:12" x14ac:dyDescent="0.2">
      <c r="A378" s="56" t="s">
        <v>341</v>
      </c>
      <c r="B378" s="119">
        <f>VLOOKUP(B372,calendario,9)</f>
        <v>0</v>
      </c>
      <c r="C378" s="58"/>
      <c r="D378" s="150"/>
      <c r="E378" s="164"/>
      <c r="F378" s="58"/>
      <c r="G378" s="69"/>
      <c r="H378" s="69"/>
      <c r="I378" s="69"/>
      <c r="J378" s="69"/>
      <c r="K378" s="69"/>
      <c r="L378" s="69"/>
    </row>
    <row r="379" spans="1:12" x14ac:dyDescent="0.2">
      <c r="A379" s="56" t="s">
        <v>342</v>
      </c>
      <c r="B379" s="119"/>
      <c r="C379" s="58"/>
      <c r="D379" s="150"/>
      <c r="E379" s="164"/>
      <c r="F379" s="58"/>
      <c r="G379" s="69"/>
      <c r="H379" s="69"/>
      <c r="I379" s="69"/>
      <c r="J379" s="69"/>
      <c r="K379" s="69"/>
      <c r="L379" s="69"/>
    </row>
    <row r="380" spans="1:12" x14ac:dyDescent="0.2">
      <c r="A380" s="73"/>
      <c r="B380" s="105"/>
      <c r="C380" s="58"/>
      <c r="D380" s="150"/>
      <c r="E380" s="164"/>
      <c r="F380" s="58"/>
      <c r="G380" s="69"/>
      <c r="H380" s="69"/>
      <c r="I380" s="69"/>
      <c r="J380" s="69"/>
      <c r="K380" s="69"/>
      <c r="L380" s="69"/>
    </row>
    <row r="381" spans="1:12" x14ac:dyDescent="0.2">
      <c r="A381" s="56" t="s">
        <v>343</v>
      </c>
      <c r="B381" s="74"/>
      <c r="C381" s="58"/>
      <c r="D381" s="150"/>
      <c r="E381" s="164"/>
      <c r="F381" s="58"/>
      <c r="G381" s="69"/>
      <c r="H381" s="69"/>
      <c r="I381" s="69"/>
      <c r="J381" s="69"/>
      <c r="K381" s="69"/>
      <c r="L381" s="69"/>
    </row>
    <row r="382" spans="1:12" x14ac:dyDescent="0.2">
      <c r="A382" s="56" t="s">
        <v>344</v>
      </c>
      <c r="B382" s="74"/>
      <c r="C382" s="58"/>
      <c r="D382" s="150"/>
      <c r="E382" s="164"/>
      <c r="F382" s="58"/>
      <c r="G382" s="69"/>
      <c r="H382" s="69"/>
      <c r="I382" s="69"/>
      <c r="J382" s="69"/>
      <c r="K382" s="69"/>
      <c r="L382" s="69"/>
    </row>
    <row r="383" spans="1:12" x14ac:dyDescent="0.2">
      <c r="A383" s="56" t="s">
        <v>345</v>
      </c>
      <c r="B383" s="74"/>
      <c r="C383" s="58"/>
      <c r="D383" s="165"/>
      <c r="E383" s="166"/>
      <c r="F383" s="58"/>
      <c r="G383" s="69"/>
      <c r="H383" s="69"/>
      <c r="I383" s="69"/>
      <c r="J383" s="69"/>
      <c r="K383" s="69"/>
      <c r="L383" s="69"/>
    </row>
    <row r="384" spans="1:12" x14ac:dyDescent="0.2">
      <c r="A384" s="55"/>
      <c r="B384" s="55"/>
      <c r="D384" s="55"/>
      <c r="E384" s="55"/>
      <c r="F384" s="71"/>
      <c r="G384" s="69"/>
      <c r="H384" s="69"/>
      <c r="I384" s="69"/>
      <c r="J384" s="69"/>
      <c r="K384" s="69"/>
      <c r="L384" s="69"/>
    </row>
    <row r="385" spans="1:12" x14ac:dyDescent="0.2">
      <c r="A385" s="77" t="s">
        <v>346</v>
      </c>
      <c r="B385" s="78">
        <f>VLOOKUP(B372,calendario,5)</f>
        <v>0</v>
      </c>
      <c r="C385" s="79"/>
      <c r="D385" s="77" t="s">
        <v>347</v>
      </c>
      <c r="E385" s="78">
        <f>VLOOKUP(B372,calendario,6)</f>
        <v>0</v>
      </c>
      <c r="F385" s="6"/>
      <c r="G385" s="69"/>
      <c r="H385" s="69"/>
      <c r="I385" s="69"/>
      <c r="J385" s="69"/>
      <c r="K385" s="69"/>
      <c r="L385" s="69"/>
    </row>
    <row r="386" spans="1:12" x14ac:dyDescent="0.2">
      <c r="A386" s="56" t="s">
        <v>348</v>
      </c>
      <c r="B386" s="56" t="s">
        <v>349</v>
      </c>
      <c r="C386" s="73"/>
      <c r="D386" s="56" t="s">
        <v>348</v>
      </c>
      <c r="E386" s="56" t="s">
        <v>349</v>
      </c>
      <c r="F386" s="80"/>
      <c r="G386" s="69"/>
      <c r="H386" s="69"/>
      <c r="I386" s="69"/>
      <c r="J386" s="69"/>
      <c r="K386" s="69"/>
      <c r="L386" s="69"/>
    </row>
    <row r="387" spans="1:12" x14ac:dyDescent="0.2">
      <c r="A387" s="81" t="e">
        <f>VLOOKUP(B385,squadre,3,FALSE)</f>
        <v>#N/A</v>
      </c>
      <c r="B387" s="70" t="e">
        <f>VLOOKUP(B385,squadre,4,FALSE)</f>
        <v>#N/A</v>
      </c>
      <c r="C387" s="69"/>
      <c r="D387" s="81" t="e">
        <f>VLOOKUP(E385,squadre,3,FALSE)</f>
        <v>#N/A</v>
      </c>
      <c r="E387" s="70" t="e">
        <f>VLOOKUP(E385,squadre,4,FALSE)</f>
        <v>#N/A</v>
      </c>
      <c r="F387" s="58"/>
      <c r="G387" s="69"/>
      <c r="H387" s="69"/>
      <c r="I387" s="69"/>
      <c r="J387" s="69"/>
      <c r="K387" s="69"/>
      <c r="L387" s="69"/>
    </row>
    <row r="388" spans="1:12" x14ac:dyDescent="0.2">
      <c r="A388" s="81" t="e">
        <f>VLOOKUP(B385,squadre,5,FALSE)</f>
        <v>#N/A</v>
      </c>
      <c r="B388" s="70" t="e">
        <f>VLOOKUP(B385,squadre,6,FALSE)</f>
        <v>#N/A</v>
      </c>
      <c r="C388" s="69"/>
      <c r="D388" s="81" t="e">
        <f>VLOOKUP(E385,squadre,5,FALSE)</f>
        <v>#N/A</v>
      </c>
      <c r="E388" s="70" t="e">
        <f>VLOOKUP(E385,squadre,6,FALSE)</f>
        <v>#N/A</v>
      </c>
      <c r="F388" s="58"/>
      <c r="G388" s="69"/>
      <c r="H388" s="69"/>
      <c r="I388" s="69"/>
      <c r="J388" s="69"/>
      <c r="K388" s="69"/>
      <c r="L388" s="69"/>
    </row>
    <row r="389" spans="1:12" x14ac:dyDescent="0.2">
      <c r="A389" s="81" t="e">
        <f>VLOOKUP(B385,squadre,7,FALSE)</f>
        <v>#N/A</v>
      </c>
      <c r="B389" s="70" t="e">
        <f>VLOOKUP(B385,squadre,8,FALSE)</f>
        <v>#N/A</v>
      </c>
      <c r="C389" s="69"/>
      <c r="D389" s="81" t="e">
        <f>VLOOKUP(E385,squadre,7,FALSE)</f>
        <v>#N/A</v>
      </c>
      <c r="E389" s="70" t="e">
        <f>VLOOKUP(E385,squadre,8,FALSE)</f>
        <v>#N/A</v>
      </c>
      <c r="F389" s="58"/>
      <c r="G389" s="69"/>
      <c r="H389" s="69"/>
      <c r="I389" s="69"/>
      <c r="J389" s="69"/>
      <c r="K389" s="69"/>
      <c r="L389" s="69"/>
    </row>
    <row r="390" spans="1:12" x14ac:dyDescent="0.2">
      <c r="A390" s="81" t="e">
        <f>VLOOKUP(B385,squadre,9,FALSE)</f>
        <v>#N/A</v>
      </c>
      <c r="B390" s="70" t="e">
        <f>VLOOKUP(B385,squadre,10,FALSE)</f>
        <v>#N/A</v>
      </c>
      <c r="C390" s="69"/>
      <c r="D390" s="81" t="e">
        <f>VLOOKUP(E385,squadre,9,FALSE)</f>
        <v>#N/A</v>
      </c>
      <c r="E390" s="70" t="e">
        <f>VLOOKUP(E385,squadre,10,FALSE)</f>
        <v>#N/A</v>
      </c>
      <c r="F390" s="58"/>
      <c r="G390" s="69"/>
      <c r="H390" s="69"/>
      <c r="I390" s="69"/>
      <c r="J390" s="69"/>
      <c r="K390" s="69"/>
      <c r="L390" s="69"/>
    </row>
    <row r="391" spans="1:12" x14ac:dyDescent="0.2">
      <c r="A391" s="81" t="e">
        <f>VLOOKUP(B385,squadre,11,FALSE)</f>
        <v>#N/A</v>
      </c>
      <c r="B391" s="70" t="e">
        <f>VLOOKUP(B385,squadre,12,FALSE)</f>
        <v>#N/A</v>
      </c>
      <c r="C391" s="69"/>
      <c r="D391" s="81" t="e">
        <f>VLOOKUP(E385,squadre,11,FALSE)</f>
        <v>#N/A</v>
      </c>
      <c r="E391" s="70" t="e">
        <f>VLOOKUP(E385,squadre,12,FALSE)</f>
        <v>#N/A</v>
      </c>
      <c r="F391" s="58"/>
      <c r="G391" s="69"/>
      <c r="H391" s="69"/>
      <c r="I391" s="69"/>
      <c r="J391" s="69"/>
      <c r="K391" s="69"/>
      <c r="L391" s="69"/>
    </row>
    <row r="392" spans="1:12" x14ac:dyDescent="0.2">
      <c r="A392" s="81" t="e">
        <f>VLOOKUP(B385,squadre,13,FALSE)</f>
        <v>#N/A</v>
      </c>
      <c r="B392" s="70" t="e">
        <f>VLOOKUP(B385,squadre,14,FALSE)</f>
        <v>#N/A</v>
      </c>
      <c r="C392" s="69"/>
      <c r="D392" s="81" t="e">
        <f>VLOOKUP(E385,squadre,13,FALSE)</f>
        <v>#N/A</v>
      </c>
      <c r="E392" s="70" t="e">
        <f>VLOOKUP(E385,squadre,14,FALSE)</f>
        <v>#N/A</v>
      </c>
      <c r="F392" s="58"/>
      <c r="G392" s="69"/>
      <c r="H392" s="69"/>
      <c r="I392" s="69"/>
      <c r="J392" s="69"/>
      <c r="K392" s="69"/>
      <c r="L392" s="69"/>
    </row>
    <row r="393" spans="1:12" x14ac:dyDescent="0.2">
      <c r="A393" s="81" t="e">
        <f>VLOOKUP(B385,squadre,15,FALSE)</f>
        <v>#N/A</v>
      </c>
      <c r="B393" s="70" t="e">
        <f>VLOOKUP(B385,squadre,16,FALSE)</f>
        <v>#N/A</v>
      </c>
      <c r="C393" s="69"/>
      <c r="D393" s="81" t="e">
        <f>VLOOKUP(E385,squadre,15,FALSE)</f>
        <v>#N/A</v>
      </c>
      <c r="E393" s="70" t="e">
        <f>VLOOKUP(E385,squadre,16,FALSE)</f>
        <v>#N/A</v>
      </c>
      <c r="F393" s="58"/>
      <c r="G393" s="69"/>
      <c r="H393" s="69"/>
      <c r="I393" s="69"/>
      <c r="J393" s="69"/>
      <c r="K393" s="69"/>
      <c r="L393" s="69"/>
    </row>
    <row r="394" spans="1:12" x14ac:dyDescent="0.2">
      <c r="A394" s="81" t="e">
        <f>VLOOKUP(B385,squadre,17,FALSE)</f>
        <v>#N/A</v>
      </c>
      <c r="B394" s="70" t="e">
        <f>VLOOKUP(B385,squadre,18,FALSE)</f>
        <v>#N/A</v>
      </c>
      <c r="C394" s="69"/>
      <c r="D394" s="81" t="e">
        <f>VLOOKUP(E385,squadre,17,FALSE)</f>
        <v>#N/A</v>
      </c>
      <c r="E394" s="70" t="e">
        <f>VLOOKUP(E385,squadre,18,FALSE)</f>
        <v>#N/A</v>
      </c>
      <c r="F394" s="58"/>
      <c r="G394" s="69"/>
      <c r="H394" s="69"/>
      <c r="I394" s="69"/>
      <c r="J394" s="69"/>
      <c r="K394" s="69"/>
      <c r="L394" s="69"/>
    </row>
    <row r="395" spans="1:12" x14ac:dyDescent="0.2">
      <c r="A395" s="81" t="e">
        <f>VLOOKUP(B385,squadre,19,FALSE)</f>
        <v>#N/A</v>
      </c>
      <c r="B395" s="70" t="e">
        <f>VLOOKUP(B385,squadre,20,FALSE)</f>
        <v>#N/A</v>
      </c>
      <c r="C395" s="69"/>
      <c r="D395" s="81" t="e">
        <f>VLOOKUP(E385,squadre,19,FALSE)</f>
        <v>#N/A</v>
      </c>
      <c r="E395" s="70" t="e">
        <f>VLOOKUP(E385,squadre,20,FALSE)</f>
        <v>#N/A</v>
      </c>
      <c r="F395" s="58"/>
      <c r="G395" s="69"/>
      <c r="H395" s="69"/>
      <c r="I395" s="69"/>
      <c r="J395" s="69"/>
      <c r="K395" s="69"/>
      <c r="L395" s="69"/>
    </row>
    <row r="396" spans="1:12" x14ac:dyDescent="0.2">
      <c r="A396" s="81" t="e">
        <f>VLOOKUP(B385,squadre,21,FALSE)</f>
        <v>#N/A</v>
      </c>
      <c r="B396" s="70" t="e">
        <f>VLOOKUP(B385,squadre,22,FALSE)</f>
        <v>#N/A</v>
      </c>
      <c r="C396" s="69"/>
      <c r="D396" s="81" t="e">
        <f>VLOOKUP(E385,squadre,21,FALSE)</f>
        <v>#N/A</v>
      </c>
      <c r="E396" s="70" t="e">
        <f>VLOOKUP(E385,squadre,22,FALSE)</f>
        <v>#N/A</v>
      </c>
      <c r="F396" s="58"/>
      <c r="G396" s="69"/>
      <c r="H396" s="69"/>
      <c r="I396" s="69"/>
      <c r="J396" s="69"/>
      <c r="K396" s="69"/>
      <c r="L396" s="69"/>
    </row>
    <row r="397" spans="1:12" x14ac:dyDescent="0.2">
      <c r="A397" s="83"/>
      <c r="B397" s="74"/>
      <c r="C397" s="69"/>
      <c r="D397" s="83"/>
      <c r="E397" s="74"/>
      <c r="F397" s="58"/>
      <c r="G397" s="69"/>
      <c r="H397" s="69"/>
      <c r="I397" s="69"/>
      <c r="J397" s="69"/>
      <c r="K397" s="69"/>
      <c r="L397" s="69"/>
    </row>
    <row r="398" spans="1:12" x14ac:dyDescent="0.2">
      <c r="A398" s="55"/>
      <c r="B398" s="55"/>
      <c r="C398" s="55"/>
      <c r="D398" s="55"/>
      <c r="E398" s="55"/>
      <c r="F398" s="71"/>
      <c r="G398" s="69"/>
      <c r="H398" s="69"/>
      <c r="I398" s="69"/>
      <c r="J398" s="69"/>
      <c r="K398" s="69"/>
      <c r="L398" s="69"/>
    </row>
    <row r="399" spans="1:12" x14ac:dyDescent="0.2">
      <c r="A399" s="77" t="s">
        <v>352</v>
      </c>
      <c r="B399" s="78">
        <f>B385</f>
        <v>0</v>
      </c>
      <c r="C399" s="84"/>
      <c r="D399" s="84"/>
      <c r="E399" s="78">
        <f>E385</f>
        <v>0</v>
      </c>
      <c r="F399" s="71"/>
      <c r="G399" s="69"/>
      <c r="H399" s="69"/>
      <c r="I399" s="69"/>
      <c r="J399" s="69"/>
      <c r="K399" s="69"/>
      <c r="L399" s="69"/>
    </row>
    <row r="400" spans="1:12" x14ac:dyDescent="0.2">
      <c r="A400" s="56" t="s">
        <v>353</v>
      </c>
      <c r="B400" s="68"/>
      <c r="C400" s="14"/>
      <c r="D400" s="71"/>
      <c r="E400" s="68"/>
      <c r="F400" s="58"/>
      <c r="G400" s="69"/>
      <c r="H400" s="69"/>
      <c r="I400" s="69"/>
      <c r="J400" s="69"/>
      <c r="K400" s="69"/>
      <c r="L400" s="69"/>
    </row>
    <row r="401" spans="1:12" x14ac:dyDescent="0.2">
      <c r="A401" s="56" t="s">
        <v>354</v>
      </c>
      <c r="B401" s="69"/>
      <c r="C401" s="14"/>
      <c r="D401" s="71"/>
      <c r="E401" s="69"/>
      <c r="F401" s="58"/>
      <c r="G401" s="69"/>
      <c r="H401" s="69"/>
      <c r="I401" s="69"/>
      <c r="J401" s="69"/>
      <c r="K401" s="69"/>
      <c r="L401" s="69"/>
    </row>
    <row r="402" spans="1:12" x14ac:dyDescent="0.2">
      <c r="A402" s="56" t="s">
        <v>355</v>
      </c>
      <c r="B402" s="69"/>
      <c r="C402" s="14"/>
      <c r="D402" s="71"/>
      <c r="E402" s="69"/>
      <c r="F402" s="58"/>
      <c r="G402" s="69"/>
      <c r="H402" s="69"/>
      <c r="I402" s="69"/>
      <c r="J402" s="69"/>
      <c r="K402" s="69"/>
      <c r="L402" s="69"/>
    </row>
    <row r="403" spans="1:12" x14ac:dyDescent="0.2">
      <c r="A403" s="56" t="s">
        <v>356</v>
      </c>
      <c r="B403" s="69"/>
      <c r="C403" s="14"/>
      <c r="D403" s="71"/>
      <c r="E403" s="69"/>
      <c r="F403" s="58"/>
      <c r="G403" s="69"/>
      <c r="H403" s="69"/>
      <c r="I403" s="69"/>
      <c r="J403" s="69"/>
      <c r="K403" s="69"/>
      <c r="L403" s="69"/>
    </row>
    <row r="404" spans="1:12" ht="15.75" x14ac:dyDescent="0.25">
      <c r="A404" s="85" t="s">
        <v>357</v>
      </c>
      <c r="B404" s="86"/>
      <c r="C404" s="87"/>
      <c r="D404" s="88"/>
      <c r="E404" s="86"/>
      <c r="F404" s="58"/>
      <c r="G404" s="69"/>
      <c r="H404" s="69"/>
      <c r="I404" s="69"/>
      <c r="J404" s="69"/>
      <c r="K404" s="69"/>
      <c r="L404" s="69"/>
    </row>
    <row r="405" spans="1:12" x14ac:dyDescent="0.2">
      <c r="A405" s="89"/>
      <c r="B405" s="8"/>
      <c r="E405" s="55"/>
      <c r="F405" s="71"/>
      <c r="G405" s="69"/>
      <c r="H405" s="69"/>
      <c r="I405" s="69"/>
      <c r="J405" s="69"/>
      <c r="K405" s="69"/>
      <c r="L405" s="69"/>
    </row>
    <row r="406" spans="1:12" x14ac:dyDescent="0.2">
      <c r="A406" s="56" t="s">
        <v>358</v>
      </c>
      <c r="B406" s="68"/>
      <c r="C406" s="14"/>
      <c r="F406" s="71"/>
      <c r="G406" s="69"/>
      <c r="H406" s="69"/>
      <c r="I406" s="69"/>
      <c r="J406" s="69"/>
      <c r="K406" s="69"/>
      <c r="L406" s="69"/>
    </row>
    <row r="407" spans="1:12" x14ac:dyDescent="0.2">
      <c r="A407" s="55"/>
      <c r="B407" s="55"/>
      <c r="G407" s="55"/>
      <c r="H407" s="55"/>
      <c r="I407" s="55"/>
      <c r="J407" s="55"/>
      <c r="K407" s="55"/>
      <c r="L407" s="55"/>
    </row>
    <row r="408" spans="1:12" x14ac:dyDescent="0.2">
      <c r="A408" s="28" t="s">
        <v>341</v>
      </c>
      <c r="B408" s="3"/>
      <c r="D408" s="28" t="s">
        <v>342</v>
      </c>
      <c r="E408" s="3"/>
      <c r="G408" s="28" t="s">
        <v>359</v>
      </c>
      <c r="H408" s="3"/>
      <c r="K408" s="28" t="s">
        <v>360</v>
      </c>
      <c r="L408" s="3"/>
    </row>
    <row r="409" spans="1:12" x14ac:dyDescent="0.2">
      <c r="B409" s="55"/>
      <c r="E409" s="55"/>
      <c r="H409" s="55"/>
      <c r="L409" s="55"/>
    </row>
    <row r="410" spans="1:12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45" x14ac:dyDescent="0.6">
      <c r="A411" s="170" t="s">
        <v>331</v>
      </c>
      <c r="B411" s="160"/>
      <c r="C411" s="160"/>
      <c r="D411" s="160"/>
      <c r="E411" s="160"/>
      <c r="F411" s="52" t="s">
        <v>332</v>
      </c>
      <c r="G411" s="53"/>
      <c r="H411" s="53"/>
      <c r="I411" s="53"/>
      <c r="J411" s="53"/>
      <c r="K411" s="169" t="s">
        <v>333</v>
      </c>
      <c r="L411" s="160"/>
    </row>
    <row r="412" spans="1:12" x14ac:dyDescent="0.2">
      <c r="A412" s="8"/>
      <c r="B412" s="8"/>
      <c r="C412" s="55"/>
      <c r="D412" s="8"/>
      <c r="E412" s="8"/>
      <c r="F412" s="55"/>
      <c r="G412" s="8"/>
      <c r="H412" s="8"/>
      <c r="I412" s="8"/>
      <c r="J412" s="8"/>
      <c r="K412" s="8"/>
      <c r="L412" s="8"/>
    </row>
    <row r="413" spans="1:12" x14ac:dyDescent="0.2">
      <c r="A413" s="56" t="s">
        <v>19</v>
      </c>
      <c r="B413" s="90">
        <f>B372+4</f>
        <v>41</v>
      </c>
      <c r="C413" s="58"/>
      <c r="D413" s="167" t="s">
        <v>334</v>
      </c>
      <c r="E413" s="168"/>
      <c r="F413" s="60">
        <f>B413</f>
        <v>41</v>
      </c>
      <c r="G413" s="61" t="s">
        <v>335</v>
      </c>
      <c r="H413" s="62" t="str">
        <f>B426</f>
        <v>G.C. Polesine</v>
      </c>
      <c r="I413" s="167" t="s">
        <v>336</v>
      </c>
      <c r="J413" s="168"/>
      <c r="K413" s="62" t="str">
        <f>E426</f>
        <v>EUR B</v>
      </c>
      <c r="L413" s="61" t="s">
        <v>65</v>
      </c>
    </row>
    <row r="414" spans="1:12" x14ac:dyDescent="0.2">
      <c r="A414" s="56" t="s">
        <v>337</v>
      </c>
      <c r="B414" s="133">
        <f>VLOOKUP(FLOOR(B413/4,1)*4+1,calendario,2)</f>
        <v>0.7083333333333337</v>
      </c>
      <c r="C414" s="58"/>
      <c r="D414" s="162"/>
      <c r="E414" s="163"/>
      <c r="F414" s="58"/>
      <c r="G414" s="68"/>
      <c r="H414" s="69"/>
      <c r="I414" s="68"/>
      <c r="J414" s="68"/>
      <c r="K414" s="68"/>
      <c r="L414" s="69"/>
    </row>
    <row r="415" spans="1:12" x14ac:dyDescent="0.2">
      <c r="A415" s="56" t="s">
        <v>338</v>
      </c>
      <c r="B415" s="70">
        <f>VLOOKUP(B413,calendario,3)</f>
        <v>1</v>
      </c>
      <c r="C415" s="58"/>
      <c r="D415" s="150"/>
      <c r="E415" s="164"/>
      <c r="F415" s="58"/>
      <c r="G415" s="68"/>
      <c r="H415" s="69"/>
      <c r="I415" s="68"/>
      <c r="J415" s="68"/>
      <c r="K415" s="68"/>
      <c r="L415" s="69"/>
    </row>
    <row r="416" spans="1:12" x14ac:dyDescent="0.2">
      <c r="A416" s="56" t="s">
        <v>36</v>
      </c>
      <c r="B416" s="70" t="str">
        <f>VLOOKUP(B426,squadre,2,FALSE)</f>
        <v>1st Division</v>
      </c>
      <c r="C416" s="58"/>
      <c r="D416" s="150"/>
      <c r="E416" s="164"/>
      <c r="F416" s="58"/>
      <c r="G416" s="68"/>
      <c r="H416" s="68"/>
      <c r="I416" s="68"/>
      <c r="J416" s="68"/>
      <c r="K416" s="69"/>
      <c r="L416" s="69"/>
    </row>
    <row r="417" spans="1:12" x14ac:dyDescent="0.2">
      <c r="A417" s="56" t="s">
        <v>340</v>
      </c>
      <c r="B417" s="72">
        <v>42833</v>
      </c>
      <c r="C417" s="58"/>
      <c r="D417" s="150"/>
      <c r="E417" s="164"/>
      <c r="F417" s="58"/>
      <c r="G417" s="68"/>
      <c r="H417" s="68"/>
      <c r="I417" s="68"/>
      <c r="J417" s="68"/>
      <c r="K417" s="68"/>
      <c r="L417" s="69"/>
    </row>
    <row r="418" spans="1:12" x14ac:dyDescent="0.2">
      <c r="A418" s="73"/>
      <c r="B418" s="74"/>
      <c r="C418" s="58"/>
      <c r="D418" s="150"/>
      <c r="E418" s="164"/>
      <c r="F418" s="58"/>
      <c r="G418" s="69"/>
      <c r="H418" s="69"/>
      <c r="I418" s="69"/>
      <c r="J418" s="69"/>
      <c r="K418" s="69"/>
      <c r="L418" s="69"/>
    </row>
    <row r="419" spans="1:12" x14ac:dyDescent="0.2">
      <c r="A419" s="56" t="s">
        <v>341</v>
      </c>
      <c r="B419" s="119" t="str">
        <f>VLOOKUP(B413,calendario,9)</f>
        <v>Swiss U21 A</v>
      </c>
      <c r="C419" s="58"/>
      <c r="D419" s="150"/>
      <c r="E419" s="164"/>
      <c r="F419" s="58"/>
      <c r="G419" s="69"/>
      <c r="H419" s="69"/>
      <c r="I419" s="69"/>
      <c r="J419" s="69"/>
      <c r="K419" s="69"/>
      <c r="L419" s="69"/>
    </row>
    <row r="420" spans="1:12" x14ac:dyDescent="0.2">
      <c r="A420" s="56" t="s">
        <v>342</v>
      </c>
      <c r="B420" s="119"/>
      <c r="C420" s="58"/>
      <c r="D420" s="150"/>
      <c r="E420" s="164"/>
      <c r="F420" s="58"/>
      <c r="G420" s="69"/>
      <c r="H420" s="69"/>
      <c r="I420" s="69"/>
      <c r="J420" s="69"/>
      <c r="K420" s="69"/>
      <c r="L420" s="69"/>
    </row>
    <row r="421" spans="1:12" x14ac:dyDescent="0.2">
      <c r="A421" s="73"/>
      <c r="B421" s="105"/>
      <c r="C421" s="58"/>
      <c r="D421" s="150"/>
      <c r="E421" s="164"/>
      <c r="F421" s="58"/>
      <c r="G421" s="69"/>
      <c r="H421" s="69"/>
      <c r="I421" s="69"/>
      <c r="J421" s="69"/>
      <c r="K421" s="69"/>
      <c r="L421" s="69"/>
    </row>
    <row r="422" spans="1:12" x14ac:dyDescent="0.2">
      <c r="A422" s="56" t="s">
        <v>343</v>
      </c>
      <c r="B422" s="74"/>
      <c r="C422" s="58"/>
      <c r="D422" s="150"/>
      <c r="E422" s="164"/>
      <c r="F422" s="58"/>
      <c r="G422" s="69"/>
      <c r="H422" s="69"/>
      <c r="I422" s="69"/>
      <c r="J422" s="69"/>
      <c r="K422" s="69"/>
      <c r="L422" s="69"/>
    </row>
    <row r="423" spans="1:12" x14ac:dyDescent="0.2">
      <c r="A423" s="56" t="s">
        <v>344</v>
      </c>
      <c r="B423" s="74"/>
      <c r="C423" s="58"/>
      <c r="D423" s="150"/>
      <c r="E423" s="164"/>
      <c r="F423" s="58"/>
      <c r="G423" s="69"/>
      <c r="H423" s="69"/>
      <c r="I423" s="69"/>
      <c r="J423" s="69"/>
      <c r="K423" s="69"/>
      <c r="L423" s="69"/>
    </row>
    <row r="424" spans="1:12" x14ac:dyDescent="0.2">
      <c r="A424" s="56" t="s">
        <v>345</v>
      </c>
      <c r="B424" s="74"/>
      <c r="C424" s="58"/>
      <c r="D424" s="165"/>
      <c r="E424" s="166"/>
      <c r="F424" s="58"/>
      <c r="G424" s="69"/>
      <c r="H424" s="69"/>
      <c r="I424" s="69"/>
      <c r="J424" s="69"/>
      <c r="K424" s="69"/>
      <c r="L424" s="69"/>
    </row>
    <row r="425" spans="1:12" x14ac:dyDescent="0.2">
      <c r="A425" s="55"/>
      <c r="B425" s="55"/>
      <c r="D425" s="55"/>
      <c r="E425" s="55"/>
      <c r="F425" s="71"/>
      <c r="G425" s="69"/>
      <c r="H425" s="69"/>
      <c r="I425" s="69"/>
      <c r="J425" s="69"/>
      <c r="K425" s="69"/>
      <c r="L425" s="69"/>
    </row>
    <row r="426" spans="1:12" x14ac:dyDescent="0.2">
      <c r="A426" s="77" t="s">
        <v>346</v>
      </c>
      <c r="B426" s="78" t="str">
        <f>VLOOKUP(B413,calendario,5)</f>
        <v>G.C. Polesine</v>
      </c>
      <c r="C426" s="79"/>
      <c r="D426" s="77" t="s">
        <v>347</v>
      </c>
      <c r="E426" s="78" t="str">
        <f>VLOOKUP(B413,calendario,6)</f>
        <v>EUR B</v>
      </c>
      <c r="F426" s="6"/>
      <c r="G426" s="69"/>
      <c r="H426" s="69"/>
      <c r="I426" s="69"/>
      <c r="J426" s="69"/>
      <c r="K426" s="69"/>
      <c r="L426" s="69"/>
    </row>
    <row r="427" spans="1:12" x14ac:dyDescent="0.2">
      <c r="A427" s="56" t="s">
        <v>348</v>
      </c>
      <c r="B427" s="56" t="s">
        <v>349</v>
      </c>
      <c r="C427" s="73"/>
      <c r="D427" s="56" t="s">
        <v>348</v>
      </c>
      <c r="E427" s="56" t="s">
        <v>349</v>
      </c>
      <c r="F427" s="80"/>
      <c r="G427" s="69"/>
      <c r="H427" s="69"/>
      <c r="I427" s="69"/>
      <c r="J427" s="69"/>
      <c r="K427" s="69"/>
      <c r="L427" s="69"/>
    </row>
    <row r="428" spans="1:12" x14ac:dyDescent="0.2">
      <c r="A428" s="81">
        <f>VLOOKUP(B426,squadre,3,FALSE)</f>
        <v>15</v>
      </c>
      <c r="B428" s="70" t="str">
        <f>VLOOKUP(B426,squadre,4,FALSE)</f>
        <v>Davide Pezzuolo</v>
      </c>
      <c r="C428" s="69"/>
      <c r="D428" s="81">
        <f>VLOOKUP(E426,squadre,3,FALSE)</f>
        <v>1</v>
      </c>
      <c r="E428" s="70">
        <f>VLOOKUP(E426,squadre,4,FALSE)</f>
        <v>0</v>
      </c>
      <c r="F428" s="58"/>
      <c r="G428" s="69"/>
      <c r="H428" s="69"/>
      <c r="I428" s="69"/>
      <c r="J428" s="69"/>
      <c r="K428" s="69"/>
      <c r="L428" s="69"/>
    </row>
    <row r="429" spans="1:12" x14ac:dyDescent="0.2">
      <c r="A429" s="81">
        <f>VLOOKUP(B426,squadre,5,FALSE)</f>
        <v>10</v>
      </c>
      <c r="B429" s="70" t="str">
        <f>VLOOKUP(B426,squadre,6,FALSE)</f>
        <v>Roberto Gabrieli</v>
      </c>
      <c r="C429" s="69"/>
      <c r="D429" s="81">
        <f>VLOOKUP(E426,squadre,5,FALSE)</f>
        <v>9</v>
      </c>
      <c r="E429" s="70">
        <f>VLOOKUP(E426,squadre,6,FALSE)</f>
        <v>0</v>
      </c>
      <c r="F429" s="58"/>
      <c r="G429" s="69"/>
      <c r="H429" s="69"/>
      <c r="I429" s="69"/>
      <c r="J429" s="69"/>
      <c r="K429" s="69"/>
      <c r="L429" s="69"/>
    </row>
    <row r="430" spans="1:12" x14ac:dyDescent="0.2">
      <c r="A430" s="81">
        <f>VLOOKUP(B426,squadre,7,FALSE)</f>
        <v>9</v>
      </c>
      <c r="B430" s="70" t="str">
        <f>VLOOKUP(B426,squadre,8,FALSE)</f>
        <v>Alberto Moro</v>
      </c>
      <c r="C430" s="69"/>
      <c r="D430" s="81">
        <f>VLOOKUP(E426,squadre,7,FALSE)</f>
        <v>7</v>
      </c>
      <c r="E430" s="70">
        <f>VLOOKUP(E426,squadre,8,FALSE)</f>
        <v>0</v>
      </c>
      <c r="F430" s="58"/>
      <c r="G430" s="69"/>
      <c r="H430" s="69"/>
      <c r="I430" s="69"/>
      <c r="J430" s="69"/>
      <c r="K430" s="69"/>
      <c r="L430" s="69"/>
    </row>
    <row r="431" spans="1:12" x14ac:dyDescent="0.2">
      <c r="A431" s="81">
        <f>VLOOKUP(B426,squadre,9,FALSE)</f>
        <v>8</v>
      </c>
      <c r="B431" s="70" t="str">
        <f>VLOOKUP(B426,squadre,10,FALSE)</f>
        <v>Riccardo Barison</v>
      </c>
      <c r="C431" s="69"/>
      <c r="D431" s="81">
        <f>VLOOKUP(E426,squadre,9,FALSE)</f>
        <v>2</v>
      </c>
      <c r="E431" s="70">
        <f>VLOOKUP(E426,squadre,10,FALSE)</f>
        <v>0</v>
      </c>
      <c r="F431" s="58"/>
      <c r="G431" s="69"/>
      <c r="H431" s="69"/>
      <c r="I431" s="69"/>
      <c r="J431" s="69"/>
      <c r="K431" s="69"/>
      <c r="L431" s="69"/>
    </row>
    <row r="432" spans="1:12" x14ac:dyDescent="0.2">
      <c r="A432" s="81">
        <f>VLOOKUP(B426,squadre,11,FALSE)</f>
        <v>7</v>
      </c>
      <c r="B432" s="70" t="str">
        <f>VLOOKUP(B426,squadre,12,FALSE)</f>
        <v>Leo Previati</v>
      </c>
      <c r="C432" s="69"/>
      <c r="D432" s="81">
        <f>VLOOKUP(E426,squadre,11,FALSE)</f>
        <v>6</v>
      </c>
      <c r="E432" s="70">
        <f>VLOOKUP(E426,squadre,12,FALSE)</f>
        <v>0</v>
      </c>
      <c r="F432" s="58"/>
      <c r="G432" s="69"/>
      <c r="H432" s="69"/>
      <c r="I432" s="69"/>
      <c r="J432" s="69"/>
      <c r="K432" s="69"/>
      <c r="L432" s="69"/>
    </row>
    <row r="433" spans="1:12" x14ac:dyDescent="0.2">
      <c r="A433" s="81">
        <f>VLOOKUP(B426,squadre,13,FALSE)</f>
        <v>6</v>
      </c>
      <c r="B433" s="70" t="str">
        <f>VLOOKUP(B426,squadre,14,FALSE)</f>
        <v>Marco Ferrari</v>
      </c>
      <c r="C433" s="69"/>
      <c r="D433" s="81">
        <f>VLOOKUP(E426,squadre,13,FALSE)</f>
        <v>5</v>
      </c>
      <c r="E433" s="70">
        <f>VLOOKUP(E426,squadre,14,FALSE)</f>
        <v>0</v>
      </c>
      <c r="F433" s="58"/>
      <c r="G433" s="69"/>
      <c r="H433" s="69"/>
      <c r="I433" s="69"/>
      <c r="J433" s="69"/>
      <c r="K433" s="69"/>
      <c r="L433" s="69"/>
    </row>
    <row r="434" spans="1:12" x14ac:dyDescent="0.2">
      <c r="A434" s="81">
        <f>VLOOKUP(B426,squadre,15,FALSE)</f>
        <v>3</v>
      </c>
      <c r="B434" s="70" t="str">
        <f>VLOOKUP(B426,squadre,16,FALSE)</f>
        <v>Stefano Neri</v>
      </c>
      <c r="C434" s="69"/>
      <c r="D434" s="81">
        <f>VLOOKUP(E426,squadre,15,FALSE)</f>
        <v>8</v>
      </c>
      <c r="E434" s="70">
        <f>VLOOKUP(E426,squadre,16,FALSE)</f>
        <v>0</v>
      </c>
      <c r="F434" s="58"/>
      <c r="G434" s="69"/>
      <c r="H434" s="69"/>
      <c r="I434" s="69"/>
      <c r="J434" s="69"/>
      <c r="K434" s="69"/>
      <c r="L434" s="69"/>
    </row>
    <row r="435" spans="1:12" x14ac:dyDescent="0.2">
      <c r="A435" s="81">
        <f>VLOOKUP(B426,squadre,17,FALSE)</f>
        <v>2</v>
      </c>
      <c r="B435" s="70" t="str">
        <f>VLOOKUP(B426,squadre,18,FALSE)</f>
        <v>Andrea Falconer</v>
      </c>
      <c r="C435" s="69"/>
      <c r="D435" s="81">
        <f>VLOOKUP(E426,squadre,17,FALSE)</f>
        <v>0</v>
      </c>
      <c r="E435" s="70">
        <f>VLOOKUP(E426,squadre,18,FALSE)</f>
        <v>0</v>
      </c>
      <c r="F435" s="58"/>
      <c r="G435" s="69"/>
      <c r="H435" s="69"/>
      <c r="I435" s="69"/>
      <c r="J435" s="69"/>
      <c r="K435" s="69"/>
      <c r="L435" s="69"/>
    </row>
    <row r="436" spans="1:12" x14ac:dyDescent="0.2">
      <c r="A436" s="81">
        <f>VLOOKUP(B426,squadre,19,FALSE)</f>
        <v>1</v>
      </c>
      <c r="B436" s="70" t="str">
        <f>VLOOKUP(B426,squadre,20,FALSE)</f>
        <v>Enrico Nonnato</v>
      </c>
      <c r="C436" s="69"/>
      <c r="D436" s="81">
        <f>VLOOKUP(E426,squadre,19,FALSE)</f>
        <v>0</v>
      </c>
      <c r="E436" s="70">
        <f>VLOOKUP(E426,squadre,20,FALSE)</f>
        <v>0</v>
      </c>
      <c r="F436" s="58"/>
      <c r="G436" s="69"/>
      <c r="H436" s="69"/>
      <c r="I436" s="69"/>
      <c r="J436" s="69"/>
      <c r="K436" s="69"/>
      <c r="L436" s="69"/>
    </row>
    <row r="437" spans="1:12" x14ac:dyDescent="0.2">
      <c r="A437" s="81">
        <f>VLOOKUP(B426,squadre,21,FALSE)</f>
        <v>13</v>
      </c>
      <c r="B437" s="70" t="str">
        <f>VLOOKUP(B426,squadre,22,FALSE)</f>
        <v>Paolo Boldrin</v>
      </c>
      <c r="C437" s="69"/>
      <c r="D437" s="81">
        <f>VLOOKUP(E426,squadre,21,FALSE)</f>
        <v>0</v>
      </c>
      <c r="E437" s="70">
        <f>VLOOKUP(E426,squadre,22,FALSE)</f>
        <v>0</v>
      </c>
      <c r="F437" s="58"/>
      <c r="G437" s="69"/>
      <c r="H437" s="69"/>
      <c r="I437" s="69"/>
      <c r="J437" s="69"/>
      <c r="K437" s="69"/>
      <c r="L437" s="69"/>
    </row>
    <row r="438" spans="1:12" x14ac:dyDescent="0.2">
      <c r="A438" s="83"/>
      <c r="B438" s="74"/>
      <c r="C438" s="69"/>
      <c r="D438" s="83"/>
      <c r="E438" s="74"/>
      <c r="F438" s="58"/>
      <c r="G438" s="69"/>
      <c r="H438" s="69"/>
      <c r="I438" s="69"/>
      <c r="J438" s="69"/>
      <c r="K438" s="69"/>
      <c r="L438" s="69"/>
    </row>
    <row r="439" spans="1:12" x14ac:dyDescent="0.2">
      <c r="A439" s="55"/>
      <c r="B439" s="55"/>
      <c r="C439" s="55"/>
      <c r="D439" s="55"/>
      <c r="E439" s="55"/>
      <c r="F439" s="71"/>
      <c r="G439" s="69"/>
      <c r="H439" s="69"/>
      <c r="I439" s="69"/>
      <c r="J439" s="69"/>
      <c r="K439" s="69"/>
      <c r="L439" s="69"/>
    </row>
    <row r="440" spans="1:12" x14ac:dyDescent="0.2">
      <c r="A440" s="77" t="s">
        <v>352</v>
      </c>
      <c r="B440" s="78" t="str">
        <f>B426</f>
        <v>G.C. Polesine</v>
      </c>
      <c r="C440" s="84"/>
      <c r="D440" s="84"/>
      <c r="E440" s="78" t="str">
        <f>E426</f>
        <v>EUR B</v>
      </c>
      <c r="F440" s="71"/>
      <c r="G440" s="69"/>
      <c r="H440" s="69"/>
      <c r="I440" s="69"/>
      <c r="J440" s="69"/>
      <c r="K440" s="69"/>
      <c r="L440" s="69"/>
    </row>
    <row r="441" spans="1:12" x14ac:dyDescent="0.2">
      <c r="A441" s="56" t="s">
        <v>353</v>
      </c>
      <c r="B441" s="68"/>
      <c r="C441" s="14"/>
      <c r="D441" s="71"/>
      <c r="E441" s="68"/>
      <c r="F441" s="58"/>
      <c r="G441" s="69"/>
      <c r="H441" s="69"/>
      <c r="I441" s="69"/>
      <c r="J441" s="69"/>
      <c r="K441" s="69"/>
      <c r="L441" s="69"/>
    </row>
    <row r="442" spans="1:12" x14ac:dyDescent="0.2">
      <c r="A442" s="56" t="s">
        <v>354</v>
      </c>
      <c r="B442" s="69"/>
      <c r="C442" s="14"/>
      <c r="D442" s="71"/>
      <c r="E442" s="69"/>
      <c r="F442" s="58"/>
      <c r="G442" s="69"/>
      <c r="H442" s="69"/>
      <c r="I442" s="69"/>
      <c r="J442" s="69"/>
      <c r="K442" s="69"/>
      <c r="L442" s="69"/>
    </row>
    <row r="443" spans="1:12" x14ac:dyDescent="0.2">
      <c r="A443" s="56" t="s">
        <v>355</v>
      </c>
      <c r="B443" s="69"/>
      <c r="C443" s="14"/>
      <c r="D443" s="71"/>
      <c r="E443" s="69"/>
      <c r="F443" s="58"/>
      <c r="G443" s="69"/>
      <c r="H443" s="69"/>
      <c r="I443" s="69"/>
      <c r="J443" s="69"/>
      <c r="K443" s="69"/>
      <c r="L443" s="69"/>
    </row>
    <row r="444" spans="1:12" x14ac:dyDescent="0.2">
      <c r="A444" s="56" t="s">
        <v>356</v>
      </c>
      <c r="B444" s="69"/>
      <c r="C444" s="14"/>
      <c r="D444" s="71"/>
      <c r="E444" s="69"/>
      <c r="F444" s="58"/>
      <c r="G444" s="69"/>
      <c r="H444" s="69"/>
      <c r="I444" s="69"/>
      <c r="J444" s="69"/>
      <c r="K444" s="69"/>
      <c r="L444" s="69"/>
    </row>
    <row r="445" spans="1:12" ht="15.75" x14ac:dyDescent="0.25">
      <c r="A445" s="85" t="s">
        <v>357</v>
      </c>
      <c r="B445" s="86">
        <v>6</v>
      </c>
      <c r="C445" s="87"/>
      <c r="D445" s="88"/>
      <c r="E445" s="86">
        <v>4</v>
      </c>
      <c r="F445" s="58"/>
      <c r="G445" s="69"/>
      <c r="H445" s="69"/>
      <c r="I445" s="69"/>
      <c r="J445" s="69"/>
      <c r="K445" s="69"/>
      <c r="L445" s="69"/>
    </row>
    <row r="446" spans="1:12" x14ac:dyDescent="0.2">
      <c r="A446" s="89"/>
      <c r="B446" s="8"/>
      <c r="E446" s="55"/>
      <c r="F446" s="71"/>
      <c r="G446" s="69"/>
      <c r="H446" s="69"/>
      <c r="I446" s="69"/>
      <c r="J446" s="69"/>
      <c r="K446" s="69"/>
      <c r="L446" s="69"/>
    </row>
    <row r="447" spans="1:12" x14ac:dyDescent="0.2">
      <c r="A447" s="56" t="s">
        <v>358</v>
      </c>
      <c r="B447" s="68"/>
      <c r="C447" s="14"/>
      <c r="F447" s="71"/>
      <c r="G447" s="69"/>
      <c r="H447" s="69"/>
      <c r="I447" s="69"/>
      <c r="J447" s="69"/>
      <c r="K447" s="69"/>
      <c r="L447" s="69"/>
    </row>
    <row r="448" spans="1:12" x14ac:dyDescent="0.2">
      <c r="A448" s="55"/>
      <c r="B448" s="55"/>
      <c r="G448" s="55"/>
      <c r="H448" s="55"/>
      <c r="I448" s="55"/>
      <c r="J448" s="55"/>
      <c r="K448" s="55"/>
      <c r="L448" s="55"/>
    </row>
    <row r="449" spans="1:12" x14ac:dyDescent="0.2">
      <c r="A449" s="28" t="s">
        <v>341</v>
      </c>
      <c r="B449" s="3"/>
      <c r="D449" s="28" t="s">
        <v>342</v>
      </c>
      <c r="E449" s="3"/>
      <c r="G449" s="28" t="s">
        <v>359</v>
      </c>
      <c r="H449" s="3"/>
      <c r="K449" s="28" t="s">
        <v>360</v>
      </c>
      <c r="L449" s="3"/>
    </row>
    <row r="450" spans="1:12" x14ac:dyDescent="0.2">
      <c r="B450" s="55"/>
      <c r="E450" s="55"/>
      <c r="H450" s="55"/>
      <c r="L450" s="55"/>
    </row>
    <row r="451" spans="1:12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ht="45" x14ac:dyDescent="0.6">
      <c r="A452" s="170" t="s">
        <v>331</v>
      </c>
      <c r="B452" s="160"/>
      <c r="C452" s="160"/>
      <c r="D452" s="160"/>
      <c r="E452" s="160"/>
      <c r="F452" s="52" t="s">
        <v>332</v>
      </c>
      <c r="G452" s="53"/>
      <c r="H452" s="53"/>
      <c r="I452" s="53"/>
      <c r="J452" s="53"/>
      <c r="K452" s="169" t="s">
        <v>333</v>
      </c>
      <c r="L452" s="160"/>
    </row>
    <row r="453" spans="1:12" x14ac:dyDescent="0.2">
      <c r="A453" s="8"/>
      <c r="B453" s="8"/>
      <c r="C453" s="55"/>
      <c r="D453" s="8"/>
      <c r="E453" s="8"/>
      <c r="F453" s="55"/>
      <c r="G453" s="8"/>
      <c r="H453" s="8"/>
      <c r="I453" s="8"/>
      <c r="J453" s="8"/>
      <c r="K453" s="8"/>
      <c r="L453" s="8"/>
    </row>
    <row r="454" spans="1:12" x14ac:dyDescent="0.2">
      <c r="A454" s="56" t="s">
        <v>19</v>
      </c>
      <c r="B454" s="90">
        <f>B413+4</f>
        <v>45</v>
      </c>
      <c r="C454" s="58"/>
      <c r="D454" s="167" t="s">
        <v>334</v>
      </c>
      <c r="E454" s="168"/>
      <c r="F454" s="60">
        <f>B454</f>
        <v>45</v>
      </c>
      <c r="G454" s="61" t="s">
        <v>335</v>
      </c>
      <c r="H454" s="62">
        <f>B467</f>
        <v>0</v>
      </c>
      <c r="I454" s="167" t="s">
        <v>336</v>
      </c>
      <c r="J454" s="168"/>
      <c r="K454" s="62">
        <f>E467</f>
        <v>0</v>
      </c>
      <c r="L454" s="61" t="s">
        <v>65</v>
      </c>
    </row>
    <row r="455" spans="1:12" x14ac:dyDescent="0.2">
      <c r="A455" s="56" t="s">
        <v>337</v>
      </c>
      <c r="B455" s="133">
        <f>VLOOKUP(FLOOR(B454/4,1)*4+1,calendario,2)</f>
        <v>0.72916666666666707</v>
      </c>
      <c r="C455" s="58"/>
      <c r="D455" s="162"/>
      <c r="E455" s="163"/>
      <c r="F455" s="58"/>
      <c r="G455" s="68"/>
      <c r="H455" s="69"/>
      <c r="I455" s="68"/>
      <c r="J455" s="68"/>
      <c r="K455" s="68"/>
      <c r="L455" s="69"/>
    </row>
    <row r="456" spans="1:12" x14ac:dyDescent="0.2">
      <c r="A456" s="56" t="s">
        <v>338</v>
      </c>
      <c r="B456" s="70">
        <f>VLOOKUP(B454,calendario,3)</f>
        <v>1</v>
      </c>
      <c r="C456" s="58"/>
      <c r="D456" s="150"/>
      <c r="E456" s="164"/>
      <c r="F456" s="58"/>
      <c r="G456" s="68"/>
      <c r="H456" s="69"/>
      <c r="I456" s="68"/>
      <c r="J456" s="68"/>
      <c r="K456" s="68"/>
      <c r="L456" s="69"/>
    </row>
    <row r="457" spans="1:12" x14ac:dyDescent="0.2">
      <c r="A457" s="56" t="s">
        <v>36</v>
      </c>
      <c r="B457" s="70" t="e">
        <f>VLOOKUP(B467,squadre,2,FALSE)</f>
        <v>#N/A</v>
      </c>
      <c r="C457" s="58"/>
      <c r="D457" s="150"/>
      <c r="E457" s="164"/>
      <c r="F457" s="58"/>
      <c r="G457" s="68"/>
      <c r="H457" s="68"/>
      <c r="I457" s="68"/>
      <c r="J457" s="68"/>
      <c r="K457" s="69"/>
      <c r="L457" s="69"/>
    </row>
    <row r="458" spans="1:12" x14ac:dyDescent="0.2">
      <c r="A458" s="56" t="s">
        <v>340</v>
      </c>
      <c r="B458" s="72">
        <v>42833</v>
      </c>
      <c r="C458" s="58"/>
      <c r="D458" s="150"/>
      <c r="E458" s="164"/>
      <c r="F458" s="58"/>
      <c r="G458" s="68"/>
      <c r="H458" s="68"/>
      <c r="I458" s="68"/>
      <c r="J458" s="68"/>
      <c r="K458" s="68"/>
      <c r="L458" s="69"/>
    </row>
    <row r="459" spans="1:12" x14ac:dyDescent="0.2">
      <c r="A459" s="73"/>
      <c r="B459" s="74"/>
      <c r="C459" s="58"/>
      <c r="D459" s="150"/>
      <c r="E459" s="164"/>
      <c r="F459" s="58"/>
      <c r="G459" s="69"/>
      <c r="H459" s="69"/>
      <c r="I459" s="69"/>
      <c r="J459" s="69"/>
      <c r="K459" s="69"/>
      <c r="L459" s="69"/>
    </row>
    <row r="460" spans="1:12" x14ac:dyDescent="0.2">
      <c r="A460" s="56" t="s">
        <v>341</v>
      </c>
      <c r="B460" s="119">
        <f>VLOOKUP(B454,calendario,9)</f>
        <v>0</v>
      </c>
      <c r="C460" s="58"/>
      <c r="D460" s="150"/>
      <c r="E460" s="164"/>
      <c r="F460" s="58"/>
      <c r="G460" s="69"/>
      <c r="H460" s="69"/>
      <c r="I460" s="69"/>
      <c r="J460" s="69"/>
      <c r="K460" s="69"/>
      <c r="L460" s="69"/>
    </row>
    <row r="461" spans="1:12" x14ac:dyDescent="0.2">
      <c r="A461" s="56" t="s">
        <v>342</v>
      </c>
      <c r="B461" s="119"/>
      <c r="C461" s="58"/>
      <c r="D461" s="150"/>
      <c r="E461" s="164"/>
      <c r="F461" s="58"/>
      <c r="G461" s="69"/>
      <c r="H461" s="69"/>
      <c r="I461" s="69"/>
      <c r="J461" s="69"/>
      <c r="K461" s="69"/>
      <c r="L461" s="69"/>
    </row>
    <row r="462" spans="1:12" x14ac:dyDescent="0.2">
      <c r="A462" s="73"/>
      <c r="B462" s="105"/>
      <c r="C462" s="58"/>
      <c r="D462" s="150"/>
      <c r="E462" s="164"/>
      <c r="F462" s="58"/>
      <c r="G462" s="69"/>
      <c r="H462" s="69"/>
      <c r="I462" s="69"/>
      <c r="J462" s="69"/>
      <c r="K462" s="69"/>
      <c r="L462" s="69"/>
    </row>
    <row r="463" spans="1:12" x14ac:dyDescent="0.2">
      <c r="A463" s="56" t="s">
        <v>343</v>
      </c>
      <c r="B463" s="74"/>
      <c r="C463" s="58"/>
      <c r="D463" s="150"/>
      <c r="E463" s="164"/>
      <c r="F463" s="58"/>
      <c r="G463" s="69"/>
      <c r="H463" s="69"/>
      <c r="I463" s="69"/>
      <c r="J463" s="69"/>
      <c r="K463" s="69"/>
      <c r="L463" s="69"/>
    </row>
    <row r="464" spans="1:12" x14ac:dyDescent="0.2">
      <c r="A464" s="56" t="s">
        <v>344</v>
      </c>
      <c r="B464" s="74"/>
      <c r="C464" s="58"/>
      <c r="D464" s="150"/>
      <c r="E464" s="164"/>
      <c r="F464" s="58"/>
      <c r="G464" s="69"/>
      <c r="H464" s="69"/>
      <c r="I464" s="69"/>
      <c r="J464" s="69"/>
      <c r="K464" s="69"/>
      <c r="L464" s="69"/>
    </row>
    <row r="465" spans="1:12" x14ac:dyDescent="0.2">
      <c r="A465" s="56" t="s">
        <v>345</v>
      </c>
      <c r="B465" s="74"/>
      <c r="C465" s="58"/>
      <c r="D465" s="165"/>
      <c r="E465" s="166"/>
      <c r="F465" s="58"/>
      <c r="G465" s="69"/>
      <c r="H465" s="69"/>
      <c r="I465" s="69"/>
      <c r="J465" s="69"/>
      <c r="K465" s="69"/>
      <c r="L465" s="69"/>
    </row>
    <row r="466" spans="1:12" x14ac:dyDescent="0.2">
      <c r="A466" s="55"/>
      <c r="B466" s="55"/>
      <c r="D466" s="55"/>
      <c r="E466" s="55"/>
      <c r="F466" s="71"/>
      <c r="G466" s="69"/>
      <c r="H466" s="69"/>
      <c r="I466" s="69"/>
      <c r="J466" s="69"/>
      <c r="K466" s="69"/>
      <c r="L466" s="69"/>
    </row>
    <row r="467" spans="1:12" x14ac:dyDescent="0.2">
      <c r="A467" s="77" t="s">
        <v>346</v>
      </c>
      <c r="B467" s="78">
        <f>VLOOKUP(B454,calendario,5)</f>
        <v>0</v>
      </c>
      <c r="C467" s="79"/>
      <c r="D467" s="77" t="s">
        <v>347</v>
      </c>
      <c r="E467" s="78">
        <f>VLOOKUP(B454,calendario,6)</f>
        <v>0</v>
      </c>
      <c r="F467" s="6"/>
      <c r="G467" s="69"/>
      <c r="H467" s="69"/>
      <c r="I467" s="69"/>
      <c r="J467" s="69"/>
      <c r="K467" s="69"/>
      <c r="L467" s="69"/>
    </row>
    <row r="468" spans="1:12" x14ac:dyDescent="0.2">
      <c r="A468" s="56" t="s">
        <v>348</v>
      </c>
      <c r="B468" s="56" t="s">
        <v>349</v>
      </c>
      <c r="C468" s="73"/>
      <c r="D468" s="56" t="s">
        <v>348</v>
      </c>
      <c r="E468" s="56" t="s">
        <v>349</v>
      </c>
      <c r="F468" s="80"/>
      <c r="G468" s="69"/>
      <c r="H468" s="69"/>
      <c r="I468" s="69"/>
      <c r="J468" s="69"/>
      <c r="K468" s="69"/>
      <c r="L468" s="69"/>
    </row>
    <row r="469" spans="1:12" x14ac:dyDescent="0.2">
      <c r="A469" s="81" t="e">
        <f>VLOOKUP(B467,squadre,3,FALSE)</f>
        <v>#N/A</v>
      </c>
      <c r="B469" s="70" t="e">
        <f>VLOOKUP(B467,squadre,4,FALSE)</f>
        <v>#N/A</v>
      </c>
      <c r="C469" s="69"/>
      <c r="D469" s="81" t="e">
        <f>VLOOKUP(E467,squadre,3,FALSE)</f>
        <v>#N/A</v>
      </c>
      <c r="E469" s="70" t="e">
        <f>VLOOKUP(E467,squadre,4,FALSE)</f>
        <v>#N/A</v>
      </c>
      <c r="F469" s="58"/>
      <c r="G469" s="69"/>
      <c r="H469" s="69"/>
      <c r="I469" s="69"/>
      <c r="J469" s="69"/>
      <c r="K469" s="69"/>
      <c r="L469" s="69"/>
    </row>
    <row r="470" spans="1:12" x14ac:dyDescent="0.2">
      <c r="A470" s="81" t="e">
        <f>VLOOKUP(B467,squadre,5,FALSE)</f>
        <v>#N/A</v>
      </c>
      <c r="B470" s="70" t="e">
        <f>VLOOKUP(B467,squadre,6,FALSE)</f>
        <v>#N/A</v>
      </c>
      <c r="C470" s="69"/>
      <c r="D470" s="81" t="e">
        <f>VLOOKUP(E467,squadre,5,FALSE)</f>
        <v>#N/A</v>
      </c>
      <c r="E470" s="70" t="e">
        <f>VLOOKUP(E467,squadre,6,FALSE)</f>
        <v>#N/A</v>
      </c>
      <c r="F470" s="58"/>
      <c r="G470" s="69"/>
      <c r="H470" s="69"/>
      <c r="I470" s="69"/>
      <c r="J470" s="69"/>
      <c r="K470" s="69"/>
      <c r="L470" s="69"/>
    </row>
    <row r="471" spans="1:12" x14ac:dyDescent="0.2">
      <c r="A471" s="81" t="e">
        <f>VLOOKUP(B467,squadre,7,FALSE)</f>
        <v>#N/A</v>
      </c>
      <c r="B471" s="70" t="e">
        <f>VLOOKUP(B467,squadre,8,FALSE)</f>
        <v>#N/A</v>
      </c>
      <c r="C471" s="69"/>
      <c r="D471" s="81" t="e">
        <f>VLOOKUP(E467,squadre,7,FALSE)</f>
        <v>#N/A</v>
      </c>
      <c r="E471" s="70" t="e">
        <f>VLOOKUP(E467,squadre,8,FALSE)</f>
        <v>#N/A</v>
      </c>
      <c r="F471" s="58"/>
      <c r="G471" s="69"/>
      <c r="H471" s="69"/>
      <c r="I471" s="69"/>
      <c r="J471" s="69"/>
      <c r="K471" s="69"/>
      <c r="L471" s="69"/>
    </row>
    <row r="472" spans="1:12" x14ac:dyDescent="0.2">
      <c r="A472" s="81" t="e">
        <f>VLOOKUP(B467,squadre,9,FALSE)</f>
        <v>#N/A</v>
      </c>
      <c r="B472" s="70" t="e">
        <f>VLOOKUP(B467,squadre,10,FALSE)</f>
        <v>#N/A</v>
      </c>
      <c r="C472" s="69"/>
      <c r="D472" s="81" t="e">
        <f>VLOOKUP(E467,squadre,9,FALSE)</f>
        <v>#N/A</v>
      </c>
      <c r="E472" s="70" t="e">
        <f>VLOOKUP(E467,squadre,10,FALSE)</f>
        <v>#N/A</v>
      </c>
      <c r="F472" s="58"/>
      <c r="G472" s="69"/>
      <c r="H472" s="69"/>
      <c r="I472" s="69"/>
      <c r="J472" s="69"/>
      <c r="K472" s="69"/>
      <c r="L472" s="69"/>
    </row>
    <row r="473" spans="1:12" x14ac:dyDescent="0.2">
      <c r="A473" s="81" t="e">
        <f>VLOOKUP(B467,squadre,11,FALSE)</f>
        <v>#N/A</v>
      </c>
      <c r="B473" s="70" t="e">
        <f>VLOOKUP(B467,squadre,12,FALSE)</f>
        <v>#N/A</v>
      </c>
      <c r="C473" s="69"/>
      <c r="D473" s="81" t="e">
        <f>VLOOKUP(E467,squadre,11,FALSE)</f>
        <v>#N/A</v>
      </c>
      <c r="E473" s="70" t="e">
        <f>VLOOKUP(E467,squadre,12,FALSE)</f>
        <v>#N/A</v>
      </c>
      <c r="F473" s="58"/>
      <c r="G473" s="69"/>
      <c r="H473" s="69"/>
      <c r="I473" s="69"/>
      <c r="J473" s="69"/>
      <c r="K473" s="69"/>
      <c r="L473" s="69"/>
    </row>
    <row r="474" spans="1:12" x14ac:dyDescent="0.2">
      <c r="A474" s="81" t="e">
        <f>VLOOKUP(B467,squadre,13,FALSE)</f>
        <v>#N/A</v>
      </c>
      <c r="B474" s="70" t="e">
        <f>VLOOKUP(B467,squadre,14,FALSE)</f>
        <v>#N/A</v>
      </c>
      <c r="C474" s="69"/>
      <c r="D474" s="81" t="e">
        <f>VLOOKUP(E467,squadre,13,FALSE)</f>
        <v>#N/A</v>
      </c>
      <c r="E474" s="70" t="e">
        <f>VLOOKUP(E467,squadre,14,FALSE)</f>
        <v>#N/A</v>
      </c>
      <c r="F474" s="58"/>
      <c r="G474" s="69"/>
      <c r="H474" s="69"/>
      <c r="I474" s="69"/>
      <c r="J474" s="69"/>
      <c r="K474" s="69"/>
      <c r="L474" s="69"/>
    </row>
    <row r="475" spans="1:12" x14ac:dyDescent="0.2">
      <c r="A475" s="81" t="e">
        <f>VLOOKUP(B467,squadre,15,FALSE)</f>
        <v>#N/A</v>
      </c>
      <c r="B475" s="70" t="e">
        <f>VLOOKUP(B467,squadre,16,FALSE)</f>
        <v>#N/A</v>
      </c>
      <c r="C475" s="69"/>
      <c r="D475" s="81" t="e">
        <f>VLOOKUP(E467,squadre,15,FALSE)</f>
        <v>#N/A</v>
      </c>
      <c r="E475" s="70" t="e">
        <f>VLOOKUP(E467,squadre,16,FALSE)</f>
        <v>#N/A</v>
      </c>
      <c r="F475" s="58"/>
      <c r="G475" s="69"/>
      <c r="H475" s="69"/>
      <c r="I475" s="69"/>
      <c r="J475" s="69"/>
      <c r="K475" s="69"/>
      <c r="L475" s="69"/>
    </row>
    <row r="476" spans="1:12" x14ac:dyDescent="0.2">
      <c r="A476" s="81" t="e">
        <f>VLOOKUP(B467,squadre,17,FALSE)</f>
        <v>#N/A</v>
      </c>
      <c r="B476" s="70" t="e">
        <f>VLOOKUP(B467,squadre,18,FALSE)</f>
        <v>#N/A</v>
      </c>
      <c r="C476" s="69"/>
      <c r="D476" s="81" t="e">
        <f>VLOOKUP(E467,squadre,17,FALSE)</f>
        <v>#N/A</v>
      </c>
      <c r="E476" s="70" t="e">
        <f>VLOOKUP(E467,squadre,18,FALSE)</f>
        <v>#N/A</v>
      </c>
      <c r="F476" s="58"/>
      <c r="G476" s="69"/>
      <c r="H476" s="69"/>
      <c r="I476" s="69"/>
      <c r="J476" s="69"/>
      <c r="K476" s="69"/>
      <c r="L476" s="69"/>
    </row>
    <row r="477" spans="1:12" x14ac:dyDescent="0.2">
      <c r="A477" s="81" t="e">
        <f>VLOOKUP(B467,squadre,19,FALSE)</f>
        <v>#N/A</v>
      </c>
      <c r="B477" s="70" t="e">
        <f>VLOOKUP(B467,squadre,20,FALSE)</f>
        <v>#N/A</v>
      </c>
      <c r="C477" s="69"/>
      <c r="D477" s="81" t="e">
        <f>VLOOKUP(E467,squadre,19,FALSE)</f>
        <v>#N/A</v>
      </c>
      <c r="E477" s="70" t="e">
        <f>VLOOKUP(E467,squadre,20,FALSE)</f>
        <v>#N/A</v>
      </c>
      <c r="F477" s="58"/>
      <c r="G477" s="69"/>
      <c r="H477" s="69"/>
      <c r="I477" s="69"/>
      <c r="J477" s="69"/>
      <c r="K477" s="69"/>
      <c r="L477" s="69"/>
    </row>
    <row r="478" spans="1:12" x14ac:dyDescent="0.2">
      <c r="A478" s="81" t="e">
        <f>VLOOKUP(B467,squadre,21,FALSE)</f>
        <v>#N/A</v>
      </c>
      <c r="B478" s="70" t="e">
        <f>VLOOKUP(B467,squadre,22,FALSE)</f>
        <v>#N/A</v>
      </c>
      <c r="C478" s="69"/>
      <c r="D478" s="81" t="e">
        <f>VLOOKUP(E467,squadre,21,FALSE)</f>
        <v>#N/A</v>
      </c>
      <c r="E478" s="70" t="e">
        <f>VLOOKUP(E467,squadre,22,FALSE)</f>
        <v>#N/A</v>
      </c>
      <c r="F478" s="58"/>
      <c r="G478" s="69"/>
      <c r="H478" s="69"/>
      <c r="I478" s="69"/>
      <c r="J478" s="69"/>
      <c r="K478" s="69"/>
      <c r="L478" s="69"/>
    </row>
    <row r="479" spans="1:12" x14ac:dyDescent="0.2">
      <c r="A479" s="83"/>
      <c r="B479" s="74"/>
      <c r="C479" s="69"/>
      <c r="D479" s="83"/>
      <c r="E479" s="74"/>
      <c r="F479" s="58"/>
      <c r="G479" s="69"/>
      <c r="H479" s="69"/>
      <c r="I479" s="69"/>
      <c r="J479" s="69"/>
      <c r="K479" s="69"/>
      <c r="L479" s="69"/>
    </row>
    <row r="480" spans="1:12" x14ac:dyDescent="0.2">
      <c r="A480" s="55"/>
      <c r="B480" s="55"/>
      <c r="C480" s="55"/>
      <c r="D480" s="55"/>
      <c r="E480" s="55"/>
      <c r="F480" s="71"/>
      <c r="G480" s="69"/>
      <c r="H480" s="69"/>
      <c r="I480" s="69"/>
      <c r="J480" s="69"/>
      <c r="K480" s="69"/>
      <c r="L480" s="69"/>
    </row>
    <row r="481" spans="1:12" x14ac:dyDescent="0.2">
      <c r="A481" s="77" t="s">
        <v>352</v>
      </c>
      <c r="B481" s="78">
        <f>B467</f>
        <v>0</v>
      </c>
      <c r="C481" s="84"/>
      <c r="D481" s="84"/>
      <c r="E481" s="78">
        <f>E467</f>
        <v>0</v>
      </c>
      <c r="F481" s="71"/>
      <c r="G481" s="69"/>
      <c r="H481" s="69"/>
      <c r="I481" s="69"/>
      <c r="J481" s="69"/>
      <c r="K481" s="69"/>
      <c r="L481" s="69"/>
    </row>
    <row r="482" spans="1:12" x14ac:dyDescent="0.2">
      <c r="A482" s="56" t="s">
        <v>353</v>
      </c>
      <c r="B482" s="68"/>
      <c r="C482" s="14"/>
      <c r="D482" s="71"/>
      <c r="E482" s="68"/>
      <c r="F482" s="58"/>
      <c r="G482" s="69"/>
      <c r="H482" s="69"/>
      <c r="I482" s="69"/>
      <c r="J482" s="69"/>
      <c r="K482" s="69"/>
      <c r="L482" s="69"/>
    </row>
    <row r="483" spans="1:12" x14ac:dyDescent="0.2">
      <c r="A483" s="56" t="s">
        <v>354</v>
      </c>
      <c r="B483" s="69"/>
      <c r="C483" s="14"/>
      <c r="D483" s="71"/>
      <c r="E483" s="69"/>
      <c r="F483" s="58"/>
      <c r="G483" s="69"/>
      <c r="H483" s="69"/>
      <c r="I483" s="69"/>
      <c r="J483" s="69"/>
      <c r="K483" s="69"/>
      <c r="L483" s="69"/>
    </row>
    <row r="484" spans="1:12" x14ac:dyDescent="0.2">
      <c r="A484" s="56" t="s">
        <v>355</v>
      </c>
      <c r="B484" s="69"/>
      <c r="C484" s="14"/>
      <c r="D484" s="71"/>
      <c r="E484" s="69"/>
      <c r="F484" s="58"/>
      <c r="G484" s="69"/>
      <c r="H484" s="69"/>
      <c r="I484" s="69"/>
      <c r="J484" s="69"/>
      <c r="K484" s="69"/>
      <c r="L484" s="69"/>
    </row>
    <row r="485" spans="1:12" x14ac:dyDescent="0.2">
      <c r="A485" s="56" t="s">
        <v>356</v>
      </c>
      <c r="B485" s="69"/>
      <c r="C485" s="14"/>
      <c r="D485" s="71"/>
      <c r="E485" s="69"/>
      <c r="F485" s="58"/>
      <c r="G485" s="69"/>
      <c r="H485" s="69"/>
      <c r="I485" s="69"/>
      <c r="J485" s="69"/>
      <c r="K485" s="69"/>
      <c r="L485" s="69"/>
    </row>
    <row r="486" spans="1:12" ht="15.75" x14ac:dyDescent="0.25">
      <c r="A486" s="85" t="s">
        <v>357</v>
      </c>
      <c r="B486" s="86"/>
      <c r="C486" s="87"/>
      <c r="D486" s="88"/>
      <c r="E486" s="86"/>
      <c r="F486" s="58"/>
      <c r="G486" s="69"/>
      <c r="H486" s="69"/>
      <c r="I486" s="69"/>
      <c r="J486" s="69"/>
      <c r="K486" s="69"/>
      <c r="L486" s="69"/>
    </row>
    <row r="487" spans="1:12" x14ac:dyDescent="0.2">
      <c r="A487" s="89"/>
      <c r="B487" s="8"/>
      <c r="E487" s="55"/>
      <c r="F487" s="71"/>
      <c r="G487" s="69"/>
      <c r="H487" s="69"/>
      <c r="I487" s="69"/>
      <c r="J487" s="69"/>
      <c r="K487" s="69"/>
      <c r="L487" s="69"/>
    </row>
    <row r="488" spans="1:12" x14ac:dyDescent="0.2">
      <c r="A488" s="56" t="s">
        <v>358</v>
      </c>
      <c r="B488" s="68"/>
      <c r="C488" s="14"/>
      <c r="F488" s="71"/>
      <c r="G488" s="69"/>
      <c r="H488" s="69"/>
      <c r="I488" s="69"/>
      <c r="J488" s="69"/>
      <c r="K488" s="69"/>
      <c r="L488" s="69"/>
    </row>
    <row r="489" spans="1:12" x14ac:dyDescent="0.2">
      <c r="A489" s="55"/>
      <c r="B489" s="55"/>
      <c r="G489" s="55"/>
      <c r="H489" s="55"/>
      <c r="I489" s="55"/>
      <c r="J489" s="55"/>
      <c r="K489" s="55"/>
      <c r="L489" s="55"/>
    </row>
    <row r="490" spans="1:12" x14ac:dyDescent="0.2">
      <c r="A490" s="28" t="s">
        <v>341</v>
      </c>
      <c r="B490" s="3"/>
      <c r="D490" s="28" t="s">
        <v>342</v>
      </c>
      <c r="E490" s="3"/>
      <c r="G490" s="28" t="s">
        <v>359</v>
      </c>
      <c r="H490" s="3"/>
      <c r="K490" s="28" t="s">
        <v>360</v>
      </c>
      <c r="L490" s="3"/>
    </row>
    <row r="491" spans="1:12" x14ac:dyDescent="0.2">
      <c r="B491" s="55"/>
      <c r="E491" s="55"/>
      <c r="H491" s="55"/>
      <c r="L491" s="55"/>
    </row>
    <row r="492" spans="1:12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ht="45" x14ac:dyDescent="0.6">
      <c r="A493" s="170" t="s">
        <v>331</v>
      </c>
      <c r="B493" s="160"/>
      <c r="C493" s="160"/>
      <c r="D493" s="160"/>
      <c r="E493" s="160"/>
      <c r="F493" s="52" t="s">
        <v>332</v>
      </c>
      <c r="G493" s="53"/>
      <c r="H493" s="53"/>
      <c r="I493" s="53"/>
      <c r="J493" s="53"/>
      <c r="K493" s="169" t="s">
        <v>333</v>
      </c>
      <c r="L493" s="160"/>
    </row>
    <row r="494" spans="1:12" x14ac:dyDescent="0.2">
      <c r="A494" s="8"/>
      <c r="B494" s="8"/>
      <c r="C494" s="55"/>
      <c r="D494" s="8"/>
      <c r="E494" s="8"/>
      <c r="F494" s="55"/>
      <c r="G494" s="8"/>
      <c r="H494" s="8"/>
      <c r="I494" s="8"/>
      <c r="J494" s="8"/>
      <c r="K494" s="8"/>
      <c r="L494" s="8"/>
    </row>
    <row r="495" spans="1:12" ht="25.5" x14ac:dyDescent="0.2">
      <c r="A495" s="56" t="s">
        <v>19</v>
      </c>
      <c r="B495" s="90">
        <f>B454+4</f>
        <v>49</v>
      </c>
      <c r="C495" s="58"/>
      <c r="D495" s="167" t="s">
        <v>334</v>
      </c>
      <c r="E495" s="168"/>
      <c r="F495" s="60">
        <f>B495</f>
        <v>49</v>
      </c>
      <c r="G495" s="61" t="s">
        <v>335</v>
      </c>
      <c r="H495" s="62" t="str">
        <f>B508</f>
        <v>Swiss Nat.Team</v>
      </c>
      <c r="I495" s="167" t="s">
        <v>336</v>
      </c>
      <c r="J495" s="168"/>
      <c r="K495" s="62" t="str">
        <f>E508</f>
        <v>UKS SET</v>
      </c>
      <c r="L495" s="61" t="s">
        <v>65</v>
      </c>
    </row>
    <row r="496" spans="1:12" x14ac:dyDescent="0.2">
      <c r="A496" s="56" t="s">
        <v>337</v>
      </c>
      <c r="B496" s="133">
        <f>VLOOKUP(FLOOR(B495/4,1)*4+1,calendario,2)</f>
        <v>0.75000000000000044</v>
      </c>
      <c r="C496" s="58"/>
      <c r="D496" s="162"/>
      <c r="E496" s="163"/>
      <c r="F496" s="58"/>
      <c r="G496" s="68"/>
      <c r="H496" s="69"/>
      <c r="I496" s="68"/>
      <c r="J496" s="68"/>
      <c r="K496" s="68"/>
      <c r="L496" s="69"/>
    </row>
    <row r="497" spans="1:12" x14ac:dyDescent="0.2">
      <c r="A497" s="56" t="s">
        <v>338</v>
      </c>
      <c r="B497" s="70">
        <f>VLOOKUP(B495,calendario,3)</f>
        <v>1</v>
      </c>
      <c r="C497" s="58"/>
      <c r="D497" s="150"/>
      <c r="E497" s="164"/>
      <c r="F497" s="58"/>
      <c r="G497" s="68"/>
      <c r="H497" s="69"/>
      <c r="I497" s="68"/>
      <c r="J497" s="68"/>
      <c r="K497" s="68"/>
      <c r="L497" s="69"/>
    </row>
    <row r="498" spans="1:12" x14ac:dyDescent="0.2">
      <c r="A498" s="56" t="s">
        <v>36</v>
      </c>
      <c r="B498" s="70" t="str">
        <f>VLOOKUP(B508,squadre,2,FALSE)</f>
        <v>1st Division</v>
      </c>
      <c r="C498" s="58"/>
      <c r="D498" s="150"/>
      <c r="E498" s="164"/>
      <c r="F498" s="58"/>
      <c r="G498" s="68"/>
      <c r="H498" s="68"/>
      <c r="I498" s="68"/>
      <c r="J498" s="68"/>
      <c r="K498" s="69"/>
      <c r="L498" s="69"/>
    </row>
    <row r="499" spans="1:12" x14ac:dyDescent="0.2">
      <c r="A499" s="56" t="s">
        <v>340</v>
      </c>
      <c r="B499" s="72">
        <v>42833</v>
      </c>
      <c r="C499" s="58"/>
      <c r="D499" s="150"/>
      <c r="E499" s="164"/>
      <c r="F499" s="58"/>
      <c r="G499" s="68"/>
      <c r="H499" s="68"/>
      <c r="I499" s="68"/>
      <c r="J499" s="68"/>
      <c r="K499" s="68"/>
      <c r="L499" s="69"/>
    </row>
    <row r="500" spans="1:12" x14ac:dyDescent="0.2">
      <c r="A500" s="73"/>
      <c r="B500" s="74"/>
      <c r="C500" s="58"/>
      <c r="D500" s="150"/>
      <c r="E500" s="164"/>
      <c r="F500" s="58"/>
      <c r="G500" s="69"/>
      <c r="H500" s="69"/>
      <c r="I500" s="69"/>
      <c r="J500" s="69"/>
      <c r="K500" s="69"/>
      <c r="L500" s="69"/>
    </row>
    <row r="501" spans="1:12" x14ac:dyDescent="0.2">
      <c r="A501" s="56" t="s">
        <v>341</v>
      </c>
      <c r="B501" s="119" t="str">
        <f>VLOOKUP(B495,calendario,9)</f>
        <v>G.C. Polesine</v>
      </c>
      <c r="C501" s="58"/>
      <c r="D501" s="150"/>
      <c r="E501" s="164"/>
      <c r="F501" s="58"/>
      <c r="G501" s="69"/>
      <c r="H501" s="69"/>
      <c r="I501" s="69"/>
      <c r="J501" s="69"/>
      <c r="K501" s="69"/>
      <c r="L501" s="69"/>
    </row>
    <row r="502" spans="1:12" x14ac:dyDescent="0.2">
      <c r="A502" s="56" t="s">
        <v>342</v>
      </c>
      <c r="B502" s="119"/>
      <c r="C502" s="58"/>
      <c r="D502" s="150"/>
      <c r="E502" s="164"/>
      <c r="F502" s="58"/>
      <c r="G502" s="69"/>
      <c r="H502" s="69"/>
      <c r="I502" s="69"/>
      <c r="J502" s="69"/>
      <c r="K502" s="69"/>
      <c r="L502" s="69"/>
    </row>
    <row r="503" spans="1:12" x14ac:dyDescent="0.2">
      <c r="A503" s="73"/>
      <c r="B503" s="105"/>
      <c r="C503" s="58"/>
      <c r="D503" s="150"/>
      <c r="E503" s="164"/>
      <c r="F503" s="58"/>
      <c r="G503" s="69"/>
      <c r="H503" s="69"/>
      <c r="I503" s="69"/>
      <c r="J503" s="69"/>
      <c r="K503" s="69"/>
      <c r="L503" s="69"/>
    </row>
    <row r="504" spans="1:12" x14ac:dyDescent="0.2">
      <c r="A504" s="56" t="s">
        <v>343</v>
      </c>
      <c r="B504" s="74"/>
      <c r="C504" s="58"/>
      <c r="D504" s="150"/>
      <c r="E504" s="164"/>
      <c r="F504" s="58"/>
      <c r="G504" s="69"/>
      <c r="H504" s="69"/>
      <c r="I504" s="69"/>
      <c r="J504" s="69"/>
      <c r="K504" s="69"/>
      <c r="L504" s="69"/>
    </row>
    <row r="505" spans="1:12" x14ac:dyDescent="0.2">
      <c r="A505" s="56" t="s">
        <v>344</v>
      </c>
      <c r="B505" s="74"/>
      <c r="C505" s="58"/>
      <c r="D505" s="150"/>
      <c r="E505" s="164"/>
      <c r="F505" s="58"/>
      <c r="G505" s="69"/>
      <c r="H505" s="69"/>
      <c r="I505" s="69"/>
      <c r="J505" s="69"/>
      <c r="K505" s="69"/>
      <c r="L505" s="69"/>
    </row>
    <row r="506" spans="1:12" x14ac:dyDescent="0.2">
      <c r="A506" s="56" t="s">
        <v>345</v>
      </c>
      <c r="B506" s="74"/>
      <c r="C506" s="58"/>
      <c r="D506" s="165"/>
      <c r="E506" s="166"/>
      <c r="F506" s="58"/>
      <c r="G506" s="69"/>
      <c r="H506" s="69"/>
      <c r="I506" s="69"/>
      <c r="J506" s="69"/>
      <c r="K506" s="69"/>
      <c r="L506" s="69"/>
    </row>
    <row r="507" spans="1:12" x14ac:dyDescent="0.2">
      <c r="A507" s="55"/>
      <c r="B507" s="55"/>
      <c r="D507" s="55"/>
      <c r="E507" s="55"/>
      <c r="F507" s="71"/>
      <c r="G507" s="69"/>
      <c r="H507" s="69"/>
      <c r="I507" s="69"/>
      <c r="J507" s="69"/>
      <c r="K507" s="69"/>
      <c r="L507" s="69"/>
    </row>
    <row r="508" spans="1:12" x14ac:dyDescent="0.2">
      <c r="A508" s="77" t="s">
        <v>346</v>
      </c>
      <c r="B508" s="78" t="str">
        <f>VLOOKUP(B495,calendario,5)</f>
        <v>Swiss Nat.Team</v>
      </c>
      <c r="C508" s="79"/>
      <c r="D508" s="77" t="s">
        <v>347</v>
      </c>
      <c r="E508" s="78" t="str">
        <f>VLOOKUP(B495,calendario,6)</f>
        <v>UKS SET</v>
      </c>
      <c r="F508" s="6"/>
      <c r="G508" s="69"/>
      <c r="H508" s="69"/>
      <c r="I508" s="69"/>
      <c r="J508" s="69"/>
      <c r="K508" s="69"/>
      <c r="L508" s="69"/>
    </row>
    <row r="509" spans="1:12" x14ac:dyDescent="0.2">
      <c r="A509" s="56" t="s">
        <v>348</v>
      </c>
      <c r="B509" s="56" t="s">
        <v>349</v>
      </c>
      <c r="C509" s="73"/>
      <c r="D509" s="56" t="s">
        <v>348</v>
      </c>
      <c r="E509" s="56" t="s">
        <v>349</v>
      </c>
      <c r="F509" s="80"/>
      <c r="G509" s="69"/>
      <c r="H509" s="69"/>
      <c r="I509" s="69"/>
      <c r="J509" s="69"/>
      <c r="K509" s="69"/>
      <c r="L509" s="69"/>
    </row>
    <row r="510" spans="1:12" x14ac:dyDescent="0.2">
      <c r="A510" s="81">
        <f>VLOOKUP(B508,squadre,3,FALSE)</f>
        <v>2</v>
      </c>
      <c r="B510" s="70" t="str">
        <f>VLOOKUP(B508,squadre,4,FALSE)</f>
        <v xml:space="preserve">Andreas Bartelt </v>
      </c>
      <c r="C510" s="69"/>
      <c r="D510" s="81">
        <f>VLOOKUP(E508,squadre,3,FALSE)</f>
        <v>2</v>
      </c>
      <c r="E510" s="70" t="str">
        <f>VLOOKUP(E508,squadre,4,FALSE)</f>
        <v>Pilarz Łukasz</v>
      </c>
      <c r="F510" s="58"/>
      <c r="G510" s="69"/>
      <c r="H510" s="69"/>
      <c r="I510" s="69"/>
      <c r="J510" s="69"/>
      <c r="K510" s="69"/>
      <c r="L510" s="69"/>
    </row>
    <row r="511" spans="1:12" x14ac:dyDescent="0.2">
      <c r="A511" s="81">
        <f>VLOOKUP(B508,squadre,5,FALSE)</f>
        <v>3</v>
      </c>
      <c r="B511" s="70" t="str">
        <f>VLOOKUP(B508,squadre,6,FALSE)</f>
        <v xml:space="preserve">Jonas Woitkowiak </v>
      </c>
      <c r="C511" s="69"/>
      <c r="D511" s="81">
        <f>VLOOKUP(E508,squadre,5,FALSE)</f>
        <v>3</v>
      </c>
      <c r="E511" s="70" t="str">
        <f>VLOOKUP(E508,squadre,6,FALSE)</f>
        <v>Dawidek Bartłomiej</v>
      </c>
      <c r="F511" s="58"/>
      <c r="G511" s="69"/>
      <c r="H511" s="69"/>
      <c r="I511" s="69"/>
      <c r="J511" s="69"/>
      <c r="K511" s="69"/>
      <c r="L511" s="69"/>
    </row>
    <row r="512" spans="1:12" x14ac:dyDescent="0.2">
      <c r="A512" s="81">
        <f>VLOOKUP(B508,squadre,7,FALSE)</f>
        <v>5</v>
      </c>
      <c r="B512" s="70" t="str">
        <f>VLOOKUP(B508,squadre,8,FALSE)</f>
        <v xml:space="preserve">Nico Küenzi </v>
      </c>
      <c r="C512" s="69"/>
      <c r="D512" s="81">
        <f>VLOOKUP(E508,squadre,7,FALSE)</f>
        <v>4</v>
      </c>
      <c r="E512" s="70" t="str">
        <f>VLOOKUP(E508,squadre,8,FALSE)</f>
        <v>Damian Nusler</v>
      </c>
      <c r="F512" s="58"/>
      <c r="G512" s="69"/>
      <c r="H512" s="69"/>
      <c r="I512" s="69"/>
      <c r="J512" s="69"/>
      <c r="K512" s="69"/>
      <c r="L512" s="69"/>
    </row>
    <row r="513" spans="1:12" x14ac:dyDescent="0.2">
      <c r="A513" s="81">
        <f>VLOOKUP(B508,squadre,9,FALSE)</f>
        <v>6</v>
      </c>
      <c r="B513" s="70" t="str">
        <f>VLOOKUP(B508,squadre,10,FALSE)</f>
        <v xml:space="preserve">Stephan Bartelt </v>
      </c>
      <c r="C513" s="69"/>
      <c r="D513" s="81">
        <f>VLOOKUP(E508,squadre,9,FALSE)</f>
        <v>6</v>
      </c>
      <c r="E513" s="70" t="str">
        <f>VLOOKUP(E508,squadre,10,FALSE)</f>
        <v>Witkowski Jakub</v>
      </c>
      <c r="F513" s="58"/>
      <c r="G513" s="69"/>
      <c r="H513" s="69"/>
      <c r="I513" s="69"/>
      <c r="J513" s="69"/>
      <c r="K513" s="69"/>
      <c r="L513" s="69"/>
    </row>
    <row r="514" spans="1:12" x14ac:dyDescent="0.2">
      <c r="A514" s="81">
        <f>VLOOKUP(B508,squadre,11,FALSE)</f>
        <v>7</v>
      </c>
      <c r="B514" s="70" t="str">
        <f>VLOOKUP(B508,squadre,12,FALSE)</f>
        <v>Sandro Nüssler</v>
      </c>
      <c r="C514" s="69"/>
      <c r="D514" s="81">
        <f>VLOOKUP(E508,squadre,11,FALSE)</f>
        <v>7</v>
      </c>
      <c r="E514" s="70" t="str">
        <f>VLOOKUP(E508,squadre,12,FALSE)</f>
        <v>Bajerski Piotr</v>
      </c>
      <c r="F514" s="58"/>
      <c r="G514" s="69"/>
      <c r="H514" s="69"/>
      <c r="I514" s="69"/>
      <c r="J514" s="69"/>
      <c r="K514" s="69"/>
      <c r="L514" s="69"/>
    </row>
    <row r="515" spans="1:12" x14ac:dyDescent="0.2">
      <c r="A515" s="81">
        <f>VLOOKUP(B508,squadre,13,FALSE)</f>
        <v>8</v>
      </c>
      <c r="B515" s="70" t="str">
        <f>VLOOKUP(B508,squadre,14,FALSE)</f>
        <v>Colin Weber</v>
      </c>
      <c r="C515" s="69"/>
      <c r="D515" s="81">
        <f>VLOOKUP(E508,squadre,13,FALSE)</f>
        <v>8</v>
      </c>
      <c r="E515" s="70" t="str">
        <f>VLOOKUP(E508,squadre,14,FALSE)</f>
        <v>Pilarz Arkadiusz</v>
      </c>
      <c r="F515" s="58"/>
      <c r="G515" s="69"/>
      <c r="H515" s="69"/>
      <c r="I515" s="69"/>
      <c r="J515" s="69"/>
      <c r="K515" s="69"/>
      <c r="L515" s="69"/>
    </row>
    <row r="516" spans="1:12" x14ac:dyDescent="0.2">
      <c r="A516" s="81">
        <f>VLOOKUP(B508,squadre,15,FALSE)</f>
        <v>9</v>
      </c>
      <c r="B516" s="70" t="str">
        <f>VLOOKUP(B508,squadre,16,FALSE)</f>
        <v xml:space="preserve">Pascal Fuhrimann </v>
      </c>
      <c r="C516" s="69"/>
      <c r="D516" s="81">
        <f>VLOOKUP(E508,squadre,15,FALSE)</f>
        <v>9</v>
      </c>
      <c r="E516" s="70" t="str">
        <f>VLOOKUP(E508,squadre,16,FALSE)</f>
        <v>Kupczak Koedian</v>
      </c>
      <c r="F516" s="58"/>
      <c r="G516" s="69"/>
      <c r="H516" s="69"/>
      <c r="I516" s="69"/>
      <c r="J516" s="69"/>
      <c r="K516" s="69"/>
      <c r="L516" s="69"/>
    </row>
    <row r="517" spans="1:12" x14ac:dyDescent="0.2">
      <c r="A517" s="81">
        <f>VLOOKUP(B508,squadre,17,FALSE)</f>
        <v>10</v>
      </c>
      <c r="B517" s="70" t="str">
        <f>VLOOKUP(B508,squadre,18,FALSE)</f>
        <v>Simon Morger</v>
      </c>
      <c r="C517" s="69"/>
      <c r="D517" s="81">
        <f>VLOOKUP(E508,squadre,17,FALSE)</f>
        <v>10</v>
      </c>
      <c r="E517" s="70" t="str">
        <f>VLOOKUP(E508,squadre,18,FALSE)</f>
        <v>Cebula Dawid</v>
      </c>
      <c r="F517" s="58"/>
      <c r="G517" s="69"/>
      <c r="H517" s="69"/>
      <c r="I517" s="69"/>
      <c r="J517" s="69"/>
      <c r="K517" s="69"/>
      <c r="L517" s="69"/>
    </row>
    <row r="518" spans="1:12" x14ac:dyDescent="0.2">
      <c r="A518" s="81">
        <f>VLOOKUP(B508,squadre,19,FALSE)</f>
        <v>0</v>
      </c>
      <c r="B518" s="70">
        <f>VLOOKUP(B508,squadre,20,FALSE)</f>
        <v>0</v>
      </c>
      <c r="C518" s="69"/>
      <c r="D518" s="81">
        <f>VLOOKUP(E508,squadre,19,FALSE)</f>
        <v>0</v>
      </c>
      <c r="E518" s="70">
        <f>VLOOKUP(E508,squadre,20,FALSE)</f>
        <v>0</v>
      </c>
      <c r="F518" s="58"/>
      <c r="G518" s="69"/>
      <c r="H518" s="69"/>
      <c r="I518" s="69"/>
      <c r="J518" s="69"/>
      <c r="K518" s="69"/>
      <c r="L518" s="69"/>
    </row>
    <row r="519" spans="1:12" x14ac:dyDescent="0.2">
      <c r="A519" s="81">
        <f>VLOOKUP(B508,squadre,21,FALSE)</f>
        <v>0</v>
      </c>
      <c r="B519" s="70">
        <f>VLOOKUP(B508,squadre,22,FALSE)</f>
        <v>0</v>
      </c>
      <c r="C519" s="69"/>
      <c r="D519" s="81">
        <f>VLOOKUP(E508,squadre,21,FALSE)</f>
        <v>0</v>
      </c>
      <c r="E519" s="70">
        <f>VLOOKUP(E508,squadre,22,FALSE)</f>
        <v>0</v>
      </c>
      <c r="F519" s="58"/>
      <c r="G519" s="69"/>
      <c r="H519" s="69"/>
      <c r="I519" s="69"/>
      <c r="J519" s="69"/>
      <c r="K519" s="69"/>
      <c r="L519" s="69"/>
    </row>
    <row r="520" spans="1:12" x14ac:dyDescent="0.2">
      <c r="A520" s="83"/>
      <c r="B520" s="74"/>
      <c r="C520" s="69"/>
      <c r="D520" s="83"/>
      <c r="E520" s="74"/>
      <c r="F520" s="58"/>
      <c r="G520" s="69"/>
      <c r="H520" s="69"/>
      <c r="I520" s="69"/>
      <c r="J520" s="69"/>
      <c r="K520" s="69"/>
      <c r="L520" s="69"/>
    </row>
    <row r="521" spans="1:12" x14ac:dyDescent="0.2">
      <c r="A521" s="55"/>
      <c r="B521" s="55"/>
      <c r="C521" s="55"/>
      <c r="D521" s="55"/>
      <c r="E521" s="55"/>
      <c r="F521" s="71"/>
      <c r="G521" s="69"/>
      <c r="H521" s="69"/>
      <c r="I521" s="69"/>
      <c r="J521" s="69"/>
      <c r="K521" s="69"/>
      <c r="L521" s="69"/>
    </row>
    <row r="522" spans="1:12" x14ac:dyDescent="0.2">
      <c r="A522" s="77" t="s">
        <v>352</v>
      </c>
      <c r="B522" s="78" t="str">
        <f>B508</f>
        <v>Swiss Nat.Team</v>
      </c>
      <c r="C522" s="84"/>
      <c r="D522" s="84"/>
      <c r="E522" s="78" t="str">
        <f>E508</f>
        <v>UKS SET</v>
      </c>
      <c r="F522" s="71"/>
      <c r="G522" s="69"/>
      <c r="H522" s="69"/>
      <c r="I522" s="69"/>
      <c r="J522" s="69"/>
      <c r="K522" s="69"/>
      <c r="L522" s="69"/>
    </row>
    <row r="523" spans="1:12" x14ac:dyDescent="0.2">
      <c r="A523" s="56" t="s">
        <v>353</v>
      </c>
      <c r="B523" s="68"/>
      <c r="C523" s="14"/>
      <c r="D523" s="71"/>
      <c r="E523" s="68"/>
      <c r="F523" s="58"/>
      <c r="G523" s="69"/>
      <c r="H523" s="69"/>
      <c r="I523" s="69"/>
      <c r="J523" s="69"/>
      <c r="K523" s="69"/>
      <c r="L523" s="69"/>
    </row>
    <row r="524" spans="1:12" x14ac:dyDescent="0.2">
      <c r="A524" s="56" t="s">
        <v>354</v>
      </c>
      <c r="B524" s="69"/>
      <c r="C524" s="14"/>
      <c r="D524" s="71"/>
      <c r="E524" s="69"/>
      <c r="F524" s="58"/>
      <c r="G524" s="69"/>
      <c r="H524" s="69"/>
      <c r="I524" s="69"/>
      <c r="J524" s="69"/>
      <c r="K524" s="69"/>
      <c r="L524" s="69"/>
    </row>
    <row r="525" spans="1:12" x14ac:dyDescent="0.2">
      <c r="A525" s="56" t="s">
        <v>355</v>
      </c>
      <c r="B525" s="69"/>
      <c r="C525" s="14"/>
      <c r="D525" s="71"/>
      <c r="E525" s="69"/>
      <c r="F525" s="58"/>
      <c r="G525" s="69"/>
      <c r="H525" s="69"/>
      <c r="I525" s="69"/>
      <c r="J525" s="69"/>
      <c r="K525" s="69"/>
      <c r="L525" s="69"/>
    </row>
    <row r="526" spans="1:12" x14ac:dyDescent="0.2">
      <c r="A526" s="56" t="s">
        <v>356</v>
      </c>
      <c r="B526" s="69"/>
      <c r="C526" s="14"/>
      <c r="D526" s="71"/>
      <c r="E526" s="69"/>
      <c r="F526" s="58"/>
      <c r="G526" s="69"/>
      <c r="H526" s="69"/>
      <c r="I526" s="69"/>
      <c r="J526" s="69"/>
      <c r="K526" s="69"/>
      <c r="L526" s="69"/>
    </row>
    <row r="527" spans="1:12" ht="15.75" x14ac:dyDescent="0.25">
      <c r="A527" s="85" t="s">
        <v>357</v>
      </c>
      <c r="B527" s="86">
        <v>4</v>
      </c>
      <c r="C527" s="87"/>
      <c r="D527" s="88"/>
      <c r="E527" s="86">
        <v>2</v>
      </c>
      <c r="F527" s="58"/>
      <c r="G527" s="69"/>
      <c r="H527" s="69"/>
      <c r="I527" s="69"/>
      <c r="J527" s="69"/>
      <c r="K527" s="69"/>
      <c r="L527" s="69"/>
    </row>
    <row r="528" spans="1:12" x14ac:dyDescent="0.2">
      <c r="A528" s="89"/>
      <c r="B528" s="8"/>
      <c r="E528" s="141"/>
      <c r="F528" s="71"/>
      <c r="G528" s="69"/>
      <c r="H528" s="69"/>
      <c r="I528" s="69"/>
      <c r="J528" s="69"/>
      <c r="K528" s="69"/>
      <c r="L528" s="69"/>
    </row>
    <row r="529" spans="1:12" x14ac:dyDescent="0.2">
      <c r="A529" s="56" t="s">
        <v>358</v>
      </c>
      <c r="B529" s="68"/>
      <c r="C529" s="14"/>
      <c r="F529" s="71"/>
      <c r="G529" s="69"/>
      <c r="H529" s="69"/>
      <c r="I529" s="69"/>
      <c r="J529" s="69"/>
      <c r="K529" s="69"/>
      <c r="L529" s="69"/>
    </row>
    <row r="530" spans="1:12" x14ac:dyDescent="0.2">
      <c r="A530" s="55"/>
      <c r="B530" s="55"/>
      <c r="G530" s="55"/>
      <c r="H530" s="55"/>
      <c r="I530" s="55"/>
      <c r="J530" s="55"/>
      <c r="K530" s="55"/>
      <c r="L530" s="55"/>
    </row>
    <row r="531" spans="1:12" x14ac:dyDescent="0.2">
      <c r="A531" s="28" t="s">
        <v>341</v>
      </c>
      <c r="B531" s="3"/>
      <c r="D531" s="28" t="s">
        <v>342</v>
      </c>
      <c r="E531" s="3"/>
      <c r="G531" s="28" t="s">
        <v>359</v>
      </c>
      <c r="H531" s="3"/>
      <c r="K531" s="28" t="s">
        <v>360</v>
      </c>
      <c r="L531" s="3"/>
    </row>
    <row r="532" spans="1:12" x14ac:dyDescent="0.2">
      <c r="B532" s="55"/>
      <c r="E532" s="55"/>
      <c r="H532" s="55"/>
      <c r="L532" s="55"/>
    </row>
    <row r="533" spans="1:12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ht="45" x14ac:dyDescent="0.6">
      <c r="A534" s="170" t="s">
        <v>331</v>
      </c>
      <c r="B534" s="160"/>
      <c r="C534" s="160"/>
      <c r="D534" s="160"/>
      <c r="E534" s="160"/>
      <c r="F534" s="52" t="s">
        <v>332</v>
      </c>
      <c r="G534" s="53"/>
      <c r="H534" s="53"/>
      <c r="I534" s="53"/>
      <c r="J534" s="53"/>
      <c r="K534" s="169" t="s">
        <v>333</v>
      </c>
      <c r="L534" s="160"/>
    </row>
    <row r="535" spans="1:12" x14ac:dyDescent="0.2">
      <c r="A535" s="8"/>
      <c r="B535" s="8"/>
      <c r="C535" s="55"/>
      <c r="D535" s="8"/>
      <c r="E535" s="8"/>
      <c r="F535" s="55"/>
      <c r="G535" s="8"/>
      <c r="H535" s="8"/>
      <c r="I535" s="8"/>
      <c r="J535" s="8"/>
      <c r="K535" s="8"/>
      <c r="L535" s="8"/>
    </row>
    <row r="536" spans="1:12" x14ac:dyDescent="0.2">
      <c r="A536" s="56" t="s">
        <v>19</v>
      </c>
      <c r="B536" s="90">
        <f>B495+4</f>
        <v>53</v>
      </c>
      <c r="C536" s="58"/>
      <c r="D536" s="167" t="s">
        <v>334</v>
      </c>
      <c r="E536" s="168"/>
      <c r="F536" s="60">
        <f>B536</f>
        <v>53</v>
      </c>
      <c r="G536" s="61" t="s">
        <v>335</v>
      </c>
      <c r="H536" s="62" t="str">
        <f>B549</f>
        <v>Italy Ladies</v>
      </c>
      <c r="I536" s="167" t="s">
        <v>336</v>
      </c>
      <c r="J536" s="168"/>
      <c r="K536" s="62" t="str">
        <f>E549</f>
        <v>Nutrie Assassine</v>
      </c>
      <c r="L536" s="61" t="s">
        <v>65</v>
      </c>
    </row>
    <row r="537" spans="1:12" x14ac:dyDescent="0.2">
      <c r="A537" s="56" t="s">
        <v>337</v>
      </c>
      <c r="B537" s="133">
        <f>VLOOKUP(FLOOR(B536/4,1)*4+1,calendario,2)</f>
        <v>0.77083333333333381</v>
      </c>
      <c r="C537" s="58"/>
      <c r="D537" s="162"/>
      <c r="E537" s="163"/>
      <c r="F537" s="58"/>
      <c r="G537" s="68"/>
      <c r="H537" s="69"/>
      <c r="I537" s="68"/>
      <c r="J537" s="68"/>
      <c r="K537" s="68"/>
      <c r="L537" s="69"/>
    </row>
    <row r="538" spans="1:12" x14ac:dyDescent="0.2">
      <c r="A538" s="56" t="s">
        <v>338</v>
      </c>
      <c r="B538" s="70">
        <f>VLOOKUP(B536,calendario,3)</f>
        <v>1</v>
      </c>
      <c r="C538" s="58"/>
      <c r="D538" s="150"/>
      <c r="E538" s="164"/>
      <c r="F538" s="58"/>
      <c r="G538" s="68"/>
      <c r="H538" s="69"/>
      <c r="I538" s="68"/>
      <c r="J538" s="68"/>
      <c r="K538" s="68"/>
      <c r="L538" s="69"/>
    </row>
    <row r="539" spans="1:12" x14ac:dyDescent="0.2">
      <c r="A539" s="56" t="s">
        <v>36</v>
      </c>
      <c r="B539" s="70" t="str">
        <f>VLOOKUP(B549,squadre,2,FALSE)</f>
        <v>2nd Division</v>
      </c>
      <c r="C539" s="58"/>
      <c r="D539" s="150"/>
      <c r="E539" s="164"/>
      <c r="F539" s="58"/>
      <c r="G539" s="68"/>
      <c r="H539" s="68"/>
      <c r="I539" s="68"/>
      <c r="J539" s="68"/>
      <c r="K539" s="69"/>
      <c r="L539" s="69"/>
    </row>
    <row r="540" spans="1:12" x14ac:dyDescent="0.2">
      <c r="A540" s="56" t="s">
        <v>340</v>
      </c>
      <c r="B540" s="72">
        <v>42833</v>
      </c>
      <c r="C540" s="58"/>
      <c r="D540" s="150"/>
      <c r="E540" s="164"/>
      <c r="F540" s="58"/>
      <c r="G540" s="68"/>
      <c r="H540" s="68"/>
      <c r="I540" s="68"/>
      <c r="J540" s="68"/>
      <c r="K540" s="68"/>
      <c r="L540" s="69"/>
    </row>
    <row r="541" spans="1:12" x14ac:dyDescent="0.2">
      <c r="A541" s="73"/>
      <c r="B541" s="74"/>
      <c r="C541" s="58"/>
      <c r="D541" s="150"/>
      <c r="E541" s="164"/>
      <c r="F541" s="58"/>
      <c r="G541" s="69"/>
      <c r="H541" s="69"/>
      <c r="I541" s="69"/>
      <c r="J541" s="69"/>
      <c r="K541" s="69"/>
      <c r="L541" s="69"/>
    </row>
    <row r="542" spans="1:12" x14ac:dyDescent="0.2">
      <c r="A542" s="56" t="s">
        <v>341</v>
      </c>
      <c r="B542" s="119" t="str">
        <f>VLOOKUP(B536,calendario,9)</f>
        <v>Poland Ladies</v>
      </c>
      <c r="C542" s="58"/>
      <c r="D542" s="150"/>
      <c r="E542" s="164"/>
      <c r="F542" s="58"/>
      <c r="G542" s="69"/>
      <c r="H542" s="69"/>
      <c r="I542" s="69"/>
      <c r="J542" s="69"/>
      <c r="K542" s="69"/>
      <c r="L542" s="69"/>
    </row>
    <row r="543" spans="1:12" x14ac:dyDescent="0.2">
      <c r="A543" s="56" t="s">
        <v>342</v>
      </c>
      <c r="B543" s="119"/>
      <c r="C543" s="58"/>
      <c r="D543" s="150"/>
      <c r="E543" s="164"/>
      <c r="F543" s="58"/>
      <c r="G543" s="69"/>
      <c r="H543" s="69"/>
      <c r="I543" s="69"/>
      <c r="J543" s="69"/>
      <c r="K543" s="69"/>
      <c r="L543" s="69"/>
    </row>
    <row r="544" spans="1:12" x14ac:dyDescent="0.2">
      <c r="A544" s="73"/>
      <c r="B544" s="105"/>
      <c r="C544" s="58"/>
      <c r="D544" s="150"/>
      <c r="E544" s="164"/>
      <c r="F544" s="58"/>
      <c r="G544" s="69"/>
      <c r="H544" s="69"/>
      <c r="I544" s="69"/>
      <c r="J544" s="69"/>
      <c r="K544" s="69"/>
      <c r="L544" s="69"/>
    </row>
    <row r="545" spans="1:12" x14ac:dyDescent="0.2">
      <c r="A545" s="56" t="s">
        <v>343</v>
      </c>
      <c r="B545" s="74"/>
      <c r="C545" s="58"/>
      <c r="D545" s="150"/>
      <c r="E545" s="164"/>
      <c r="F545" s="58"/>
      <c r="G545" s="69"/>
      <c r="H545" s="69"/>
      <c r="I545" s="69"/>
      <c r="J545" s="69"/>
      <c r="K545" s="69"/>
      <c r="L545" s="69"/>
    </row>
    <row r="546" spans="1:12" x14ac:dyDescent="0.2">
      <c r="A546" s="56" t="s">
        <v>344</v>
      </c>
      <c r="B546" s="74"/>
      <c r="C546" s="58"/>
      <c r="D546" s="150"/>
      <c r="E546" s="164"/>
      <c r="F546" s="58"/>
      <c r="G546" s="69"/>
      <c r="H546" s="69"/>
      <c r="I546" s="69"/>
      <c r="J546" s="69"/>
      <c r="K546" s="69"/>
      <c r="L546" s="69"/>
    </row>
    <row r="547" spans="1:12" x14ac:dyDescent="0.2">
      <c r="A547" s="56" t="s">
        <v>345</v>
      </c>
      <c r="B547" s="74"/>
      <c r="C547" s="58"/>
      <c r="D547" s="165"/>
      <c r="E547" s="166"/>
      <c r="F547" s="58"/>
      <c r="G547" s="69"/>
      <c r="H547" s="69"/>
      <c r="I547" s="69"/>
      <c r="J547" s="69"/>
      <c r="K547" s="69"/>
      <c r="L547" s="69"/>
    </row>
    <row r="548" spans="1:12" x14ac:dyDescent="0.2">
      <c r="A548" s="55"/>
      <c r="B548" s="55"/>
      <c r="D548" s="55"/>
      <c r="E548" s="55"/>
      <c r="F548" s="71"/>
      <c r="G548" s="69"/>
      <c r="H548" s="69"/>
      <c r="I548" s="69"/>
      <c r="J548" s="69"/>
      <c r="K548" s="69"/>
      <c r="L548" s="69"/>
    </row>
    <row r="549" spans="1:12" x14ac:dyDescent="0.2">
      <c r="A549" s="77" t="s">
        <v>346</v>
      </c>
      <c r="B549" s="78" t="str">
        <f>VLOOKUP(B536,calendario,5)</f>
        <v>Italy Ladies</v>
      </c>
      <c r="C549" s="79"/>
      <c r="D549" s="77" t="s">
        <v>347</v>
      </c>
      <c r="E549" s="78" t="str">
        <f>VLOOKUP(B536,calendario,6)</f>
        <v>Nutrie Assassine</v>
      </c>
      <c r="F549" s="6"/>
      <c r="G549" s="69"/>
      <c r="H549" s="69"/>
      <c r="I549" s="69"/>
      <c r="J549" s="69"/>
      <c r="K549" s="69"/>
      <c r="L549" s="69"/>
    </row>
    <row r="550" spans="1:12" x14ac:dyDescent="0.2">
      <c r="A550" s="56" t="s">
        <v>348</v>
      </c>
      <c r="B550" s="56" t="s">
        <v>349</v>
      </c>
      <c r="C550" s="73"/>
      <c r="D550" s="56" t="s">
        <v>348</v>
      </c>
      <c r="E550" s="56" t="s">
        <v>349</v>
      </c>
      <c r="F550" s="80"/>
      <c r="G550" s="69"/>
      <c r="H550" s="69"/>
      <c r="I550" s="69"/>
      <c r="J550" s="69"/>
      <c r="K550" s="69"/>
      <c r="L550" s="69"/>
    </row>
    <row r="551" spans="1:12" x14ac:dyDescent="0.2">
      <c r="A551" s="81">
        <f>VLOOKUP(B549,squadre,3,FALSE)</f>
        <v>1</v>
      </c>
      <c r="B551" s="70" t="str">
        <f>VLOOKUP(B549,squadre,4,FALSE)</f>
        <v>Ada Prestipino</v>
      </c>
      <c r="C551" s="69"/>
      <c r="D551" s="81">
        <f>VLOOKUP(E549,squadre,3,FALSE)</f>
        <v>7</v>
      </c>
      <c r="E551" s="70" t="str">
        <f>VLOOKUP(E549,squadre,4,FALSE)</f>
        <v>martina scardilli</v>
      </c>
      <c r="F551" s="58"/>
      <c r="G551" s="69"/>
      <c r="H551" s="69"/>
      <c r="I551" s="69"/>
      <c r="J551" s="69"/>
      <c r="K551" s="69"/>
      <c r="L551" s="69"/>
    </row>
    <row r="552" spans="1:12" x14ac:dyDescent="0.2">
      <c r="A552" s="81">
        <f>VLOOKUP(B549,squadre,5,FALSE)</f>
        <v>10</v>
      </c>
      <c r="B552" s="70" t="str">
        <f>VLOOKUP(B549,squadre,6,FALSE)</f>
        <v>Flavia Landolina</v>
      </c>
      <c r="C552" s="69"/>
      <c r="D552" s="81">
        <f>VLOOKUP(E549,squadre,5,FALSE)</f>
        <v>0</v>
      </c>
      <c r="E552" s="70" t="str">
        <f>VLOOKUP(E549,squadre,6,FALSE)</f>
        <v>davide ruggeri</v>
      </c>
      <c r="F552" s="58"/>
      <c r="G552" s="69"/>
      <c r="H552" s="69"/>
      <c r="I552" s="69"/>
      <c r="J552" s="69"/>
      <c r="K552" s="69"/>
      <c r="L552" s="69"/>
    </row>
    <row r="553" spans="1:12" x14ac:dyDescent="0.2">
      <c r="A553" s="81">
        <f>VLOOKUP(B549,squadre,7,FALSE)</f>
        <v>3</v>
      </c>
      <c r="B553" s="70" t="str">
        <f>VLOOKUP(B549,squadre,8,FALSE)</f>
        <v>Martina Anastasi</v>
      </c>
      <c r="C553" s="69"/>
      <c r="D553" s="81">
        <f>VLOOKUP(E549,squadre,7,FALSE)</f>
        <v>0</v>
      </c>
      <c r="E553" s="70" t="str">
        <f>VLOOKUP(E549,squadre,8,FALSE)</f>
        <v>nicola medici</v>
      </c>
      <c r="F553" s="58"/>
      <c r="G553" s="69"/>
      <c r="H553" s="69"/>
      <c r="I553" s="69"/>
      <c r="J553" s="69"/>
      <c r="K553" s="69"/>
      <c r="L553" s="69"/>
    </row>
    <row r="554" spans="1:12" x14ac:dyDescent="0.2">
      <c r="A554" s="81">
        <f>VLOOKUP(B549,squadre,9,FALSE)</f>
        <v>4</v>
      </c>
      <c r="B554" s="70" t="str">
        <f>VLOOKUP(B549,squadre,10,FALSE)</f>
        <v>Maddalena Lago</v>
      </c>
      <c r="C554" s="69"/>
      <c r="D554" s="81">
        <f>VLOOKUP(E549,squadre,9,FALSE)</f>
        <v>0</v>
      </c>
      <c r="E554" s="70" t="str">
        <f>VLOOKUP(E549,squadre,10,FALSE)</f>
        <v>mauro bevilacqua</v>
      </c>
      <c r="F554" s="58"/>
      <c r="G554" s="69"/>
      <c r="H554" s="69"/>
      <c r="I554" s="69"/>
      <c r="J554" s="69"/>
      <c r="K554" s="69"/>
      <c r="L554" s="69"/>
    </row>
    <row r="555" spans="1:12" x14ac:dyDescent="0.2">
      <c r="A555" s="81">
        <f>VLOOKUP(B549,squadre,11,FALSE)</f>
        <v>0</v>
      </c>
      <c r="B555" s="70">
        <f>VLOOKUP(B549,squadre,12,FALSE)</f>
        <v>0</v>
      </c>
      <c r="C555" s="69"/>
      <c r="D555" s="81">
        <f>VLOOKUP(E549,squadre,11,FALSE)</f>
        <v>0</v>
      </c>
      <c r="E555" s="70" t="str">
        <f>VLOOKUP(E549,squadre,12,FALSE)</f>
        <v>uccellari</v>
      </c>
      <c r="F555" s="58"/>
      <c r="G555" s="69"/>
      <c r="H555" s="69"/>
      <c r="I555" s="69"/>
      <c r="J555" s="69"/>
      <c r="K555" s="69"/>
      <c r="L555" s="69"/>
    </row>
    <row r="556" spans="1:12" x14ac:dyDescent="0.2">
      <c r="A556" s="81">
        <f>VLOOKUP(B549,squadre,13,FALSE)</f>
        <v>6</v>
      </c>
      <c r="B556" s="70" t="str">
        <f>VLOOKUP(B549,squadre,14,FALSE)</f>
        <v>roberta Catania</v>
      </c>
      <c r="C556" s="69"/>
      <c r="D556" s="81">
        <f>VLOOKUP(E549,squadre,13,FALSE)</f>
        <v>0</v>
      </c>
      <c r="E556" s="70" t="str">
        <f>VLOOKUP(E549,squadre,14,FALSE)</f>
        <v>roberto martis</v>
      </c>
      <c r="F556" s="58"/>
      <c r="G556" s="69"/>
      <c r="H556" s="69"/>
      <c r="I556" s="69"/>
      <c r="J556" s="69"/>
      <c r="K556" s="69"/>
      <c r="L556" s="69"/>
    </row>
    <row r="557" spans="1:12" x14ac:dyDescent="0.2">
      <c r="A557" s="81">
        <f>VLOOKUP(B549,squadre,15,FALSE)</f>
        <v>7</v>
      </c>
      <c r="B557" s="70" t="str">
        <f>VLOOKUP(B549,squadre,16,FALSE)</f>
        <v>Maria Anna Szczepanska</v>
      </c>
      <c r="C557" s="69"/>
      <c r="D557" s="81">
        <f>VLOOKUP(E549,squadre,15,FALSE)</f>
        <v>0</v>
      </c>
      <c r="E557" s="70">
        <f>VLOOKUP(E549,squadre,16,FALSE)</f>
        <v>0</v>
      </c>
      <c r="F557" s="58"/>
      <c r="G557" s="69"/>
      <c r="H557" s="69"/>
      <c r="I557" s="69"/>
      <c r="J557" s="69"/>
      <c r="K557" s="69"/>
      <c r="L557" s="69"/>
    </row>
    <row r="558" spans="1:12" x14ac:dyDescent="0.2">
      <c r="A558" s="81">
        <f>VLOOKUP(B549,squadre,17,FALSE)</f>
        <v>8</v>
      </c>
      <c r="B558" s="70" t="str">
        <f>VLOOKUP(B549,squadre,18,FALSE)</f>
        <v>Silvia Cogoni</v>
      </c>
      <c r="C558" s="69"/>
      <c r="D558" s="81">
        <f>VLOOKUP(E549,squadre,17,FALSE)</f>
        <v>0</v>
      </c>
      <c r="E558" s="70">
        <f>VLOOKUP(E549,squadre,18,FALSE)</f>
        <v>0</v>
      </c>
      <c r="F558" s="58"/>
      <c r="G558" s="69"/>
      <c r="H558" s="69"/>
      <c r="I558" s="69"/>
      <c r="J558" s="69"/>
      <c r="K558" s="69"/>
      <c r="L558" s="69"/>
    </row>
    <row r="559" spans="1:12" x14ac:dyDescent="0.2">
      <c r="A559" s="81">
        <f>VLOOKUP(B549,squadre,19,FALSE)</f>
        <v>0</v>
      </c>
      <c r="B559" s="70">
        <f>VLOOKUP(B549,squadre,20,FALSE)</f>
        <v>0</v>
      </c>
      <c r="C559" s="69"/>
      <c r="D559" s="81">
        <f>VLOOKUP(E549,squadre,19,FALSE)</f>
        <v>0</v>
      </c>
      <c r="E559" s="70">
        <f>VLOOKUP(E549,squadre,20,FALSE)</f>
        <v>0</v>
      </c>
      <c r="F559" s="58"/>
      <c r="G559" s="69"/>
      <c r="H559" s="69"/>
      <c r="I559" s="69"/>
      <c r="J559" s="69"/>
      <c r="K559" s="69"/>
      <c r="L559" s="69"/>
    </row>
    <row r="560" spans="1:12" x14ac:dyDescent="0.2">
      <c r="A560" s="81">
        <f>VLOOKUP(B549,squadre,21,FALSE)</f>
        <v>10</v>
      </c>
      <c r="B560" s="70" t="str">
        <f>VLOOKUP(B549,squadre,22,FALSE)</f>
        <v>Flavia Landolina</v>
      </c>
      <c r="C560" s="69"/>
      <c r="D560" s="81">
        <f>VLOOKUP(E549,squadre,21,FALSE)</f>
        <v>0</v>
      </c>
      <c r="E560" s="70">
        <f>VLOOKUP(E549,squadre,22,FALSE)</f>
        <v>0</v>
      </c>
      <c r="F560" s="58"/>
      <c r="G560" s="69"/>
      <c r="H560" s="69"/>
      <c r="I560" s="69"/>
      <c r="J560" s="69"/>
      <c r="K560" s="69"/>
      <c r="L560" s="69"/>
    </row>
    <row r="561" spans="1:12" x14ac:dyDescent="0.2">
      <c r="A561" s="83"/>
      <c r="B561" s="74"/>
      <c r="C561" s="69"/>
      <c r="D561" s="83"/>
      <c r="E561" s="74"/>
      <c r="F561" s="58"/>
      <c r="G561" s="69"/>
      <c r="H561" s="69"/>
      <c r="I561" s="69"/>
      <c r="J561" s="69"/>
      <c r="K561" s="69"/>
      <c r="L561" s="69"/>
    </row>
    <row r="562" spans="1:12" x14ac:dyDescent="0.2">
      <c r="A562" s="55"/>
      <c r="B562" s="55"/>
      <c r="C562" s="55"/>
      <c r="D562" s="55"/>
      <c r="E562" s="55"/>
      <c r="F562" s="71"/>
      <c r="G562" s="69"/>
      <c r="H562" s="69"/>
      <c r="I562" s="69"/>
      <c r="J562" s="69"/>
      <c r="K562" s="69"/>
      <c r="L562" s="69"/>
    </row>
    <row r="563" spans="1:12" x14ac:dyDescent="0.2">
      <c r="A563" s="77" t="s">
        <v>352</v>
      </c>
      <c r="B563" s="78" t="str">
        <f>B549</f>
        <v>Italy Ladies</v>
      </c>
      <c r="C563" s="84"/>
      <c r="D563" s="84"/>
      <c r="E563" s="78" t="str">
        <f>E549</f>
        <v>Nutrie Assassine</v>
      </c>
      <c r="F563" s="71"/>
      <c r="G563" s="69"/>
      <c r="H563" s="69"/>
      <c r="I563" s="69"/>
      <c r="J563" s="69"/>
      <c r="K563" s="69"/>
      <c r="L563" s="69"/>
    </row>
    <row r="564" spans="1:12" x14ac:dyDescent="0.2">
      <c r="A564" s="56" t="s">
        <v>353</v>
      </c>
      <c r="B564" s="68"/>
      <c r="C564" s="14"/>
      <c r="D564" s="71"/>
      <c r="E564" s="68"/>
      <c r="F564" s="58"/>
      <c r="G564" s="69"/>
      <c r="H564" s="69"/>
      <c r="I564" s="69"/>
      <c r="J564" s="69"/>
      <c r="K564" s="69"/>
      <c r="L564" s="69"/>
    </row>
    <row r="565" spans="1:12" x14ac:dyDescent="0.2">
      <c r="A565" s="56" t="s">
        <v>354</v>
      </c>
      <c r="B565" s="69"/>
      <c r="C565" s="14"/>
      <c r="D565" s="71"/>
      <c r="E565" s="69"/>
      <c r="F565" s="58"/>
      <c r="G565" s="69"/>
      <c r="H565" s="69"/>
      <c r="I565" s="69"/>
      <c r="J565" s="69"/>
      <c r="K565" s="69"/>
      <c r="L565" s="69"/>
    </row>
    <row r="566" spans="1:12" x14ac:dyDescent="0.2">
      <c r="A566" s="56" t="s">
        <v>355</v>
      </c>
      <c r="B566" s="69"/>
      <c r="C566" s="14"/>
      <c r="D566" s="71"/>
      <c r="E566" s="69"/>
      <c r="F566" s="58"/>
      <c r="G566" s="69"/>
      <c r="H566" s="69"/>
      <c r="I566" s="69"/>
      <c r="J566" s="69"/>
      <c r="K566" s="69"/>
      <c r="L566" s="69"/>
    </row>
    <row r="567" spans="1:12" x14ac:dyDescent="0.2">
      <c r="A567" s="56" t="s">
        <v>356</v>
      </c>
      <c r="B567" s="69"/>
      <c r="C567" s="14"/>
      <c r="D567" s="71"/>
      <c r="E567" s="69"/>
      <c r="F567" s="58"/>
      <c r="G567" s="69"/>
      <c r="H567" s="69"/>
      <c r="I567" s="69"/>
      <c r="J567" s="69"/>
      <c r="K567" s="69"/>
      <c r="L567" s="69"/>
    </row>
    <row r="568" spans="1:12" ht="15.75" x14ac:dyDescent="0.25">
      <c r="A568" s="85" t="s">
        <v>357</v>
      </c>
      <c r="B568" s="86">
        <v>4</v>
      </c>
      <c r="C568" s="87"/>
      <c r="D568" s="88"/>
      <c r="E568" s="86">
        <v>2</v>
      </c>
      <c r="F568" s="58"/>
      <c r="G568" s="69"/>
      <c r="H568" s="69"/>
      <c r="I568" s="69"/>
      <c r="J568" s="69"/>
      <c r="K568" s="69"/>
      <c r="L568" s="69"/>
    </row>
    <row r="569" spans="1:12" x14ac:dyDescent="0.2">
      <c r="A569" s="89"/>
      <c r="B569" s="8"/>
      <c r="E569" s="55"/>
      <c r="F569" s="71"/>
      <c r="G569" s="69"/>
      <c r="H569" s="69"/>
      <c r="I569" s="69"/>
      <c r="J569" s="69"/>
      <c r="K569" s="69"/>
      <c r="L569" s="69"/>
    </row>
    <row r="570" spans="1:12" x14ac:dyDescent="0.2">
      <c r="A570" s="56" t="s">
        <v>358</v>
      </c>
      <c r="B570" s="68"/>
      <c r="C570" s="14"/>
      <c r="F570" s="71"/>
      <c r="G570" s="69"/>
      <c r="H570" s="69"/>
      <c r="I570" s="69"/>
      <c r="J570" s="69"/>
      <c r="K570" s="69"/>
      <c r="L570" s="69"/>
    </row>
    <row r="571" spans="1:12" x14ac:dyDescent="0.2">
      <c r="A571" s="55"/>
      <c r="B571" s="55"/>
      <c r="G571" s="55"/>
      <c r="H571" s="55"/>
      <c r="I571" s="55"/>
      <c r="J571" s="55"/>
      <c r="K571" s="55"/>
      <c r="L571" s="55"/>
    </row>
    <row r="572" spans="1:12" x14ac:dyDescent="0.2">
      <c r="A572" s="28" t="s">
        <v>341</v>
      </c>
      <c r="B572" s="3"/>
      <c r="D572" s="28" t="s">
        <v>342</v>
      </c>
      <c r="E572" s="3"/>
      <c r="G572" s="28" t="s">
        <v>359</v>
      </c>
      <c r="H572" s="3"/>
      <c r="K572" s="28" t="s">
        <v>360</v>
      </c>
      <c r="L572" s="3"/>
    </row>
    <row r="573" spans="1:12" x14ac:dyDescent="0.2">
      <c r="B573" s="55"/>
      <c r="E573" s="55"/>
      <c r="H573" s="55"/>
      <c r="L573" s="55"/>
    </row>
    <row r="574" spans="1:12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</sheetData>
  <mergeCells count="70">
    <mergeCell ref="D496:E506"/>
    <mergeCell ref="D373:E383"/>
    <mergeCell ref="D413:E413"/>
    <mergeCell ref="D414:E424"/>
    <mergeCell ref="A411:E411"/>
    <mergeCell ref="A452:E452"/>
    <mergeCell ref="K493:L493"/>
    <mergeCell ref="K534:L534"/>
    <mergeCell ref="I536:J536"/>
    <mergeCell ref="A534:E534"/>
    <mergeCell ref="I85:J85"/>
    <mergeCell ref="A493:E493"/>
    <mergeCell ref="D454:E454"/>
    <mergeCell ref="D455:E465"/>
    <mergeCell ref="K452:L452"/>
    <mergeCell ref="I454:J454"/>
    <mergeCell ref="K411:L411"/>
    <mergeCell ref="I413:J413"/>
    <mergeCell ref="D372:E372"/>
    <mergeCell ref="A370:E370"/>
    <mergeCell ref="K370:L370"/>
    <mergeCell ref="I372:J372"/>
    <mergeCell ref="A247:E247"/>
    <mergeCell ref="K247:L247"/>
    <mergeCell ref="K329:L329"/>
    <mergeCell ref="K288:L288"/>
    <mergeCell ref="D3:E3"/>
    <mergeCell ref="I3:J3"/>
    <mergeCell ref="I331:J331"/>
    <mergeCell ref="A1:E1"/>
    <mergeCell ref="K1:L1"/>
    <mergeCell ref="A42:E42"/>
    <mergeCell ref="D4:E14"/>
    <mergeCell ref="D45:E55"/>
    <mergeCell ref="I44:J44"/>
    <mergeCell ref="D44:E44"/>
    <mergeCell ref="K42:L42"/>
    <mergeCell ref="K124:L124"/>
    <mergeCell ref="K165:L165"/>
    <mergeCell ref="K206:L206"/>
    <mergeCell ref="K83:L83"/>
    <mergeCell ref="A83:E83"/>
    <mergeCell ref="D86:E96"/>
    <mergeCell ref="D85:E85"/>
    <mergeCell ref="A206:E206"/>
    <mergeCell ref="I208:J208"/>
    <mergeCell ref="A124:E124"/>
    <mergeCell ref="D127:E137"/>
    <mergeCell ref="D126:E126"/>
    <mergeCell ref="I126:J126"/>
    <mergeCell ref="D168:E178"/>
    <mergeCell ref="D167:E167"/>
    <mergeCell ref="A165:E165"/>
    <mergeCell ref="I167:J167"/>
    <mergeCell ref="D537:E547"/>
    <mergeCell ref="D536:E536"/>
    <mergeCell ref="D495:E495"/>
    <mergeCell ref="I495:J495"/>
    <mergeCell ref="D208:E208"/>
    <mergeCell ref="D209:E219"/>
    <mergeCell ref="D290:E290"/>
    <mergeCell ref="D291:E301"/>
    <mergeCell ref="I249:J249"/>
    <mergeCell ref="D249:E249"/>
    <mergeCell ref="D250:E260"/>
    <mergeCell ref="I290:J290"/>
    <mergeCell ref="A288:E288"/>
    <mergeCell ref="D332:E342"/>
    <mergeCell ref="D331:E331"/>
    <mergeCell ref="A329:E3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10</vt:i4>
      </vt:variant>
    </vt:vector>
  </HeadingPairs>
  <TitlesOfParts>
    <vt:vector size="23" baseType="lpstr">
      <vt:lpstr>Classifiche Finali</vt:lpstr>
      <vt:lpstr>Calendario</vt:lpstr>
      <vt:lpstr>Gironi</vt:lpstr>
      <vt:lpstr>Squadre</vt:lpstr>
      <vt:lpstr>1Ref-Dom</vt:lpstr>
      <vt:lpstr>2Ref-Dom</vt:lpstr>
      <vt:lpstr>3Ref-Dom</vt:lpstr>
      <vt:lpstr>4Ref-Dom</vt:lpstr>
      <vt:lpstr>1Ref_Sab</vt:lpstr>
      <vt:lpstr>2Ref-Sab</vt:lpstr>
      <vt:lpstr>3Ref-Sab</vt:lpstr>
      <vt:lpstr>4Ref-Sab</vt:lpstr>
      <vt:lpstr>Elenco Squadre</vt:lpstr>
      <vt:lpstr>calendario</vt:lpstr>
      <vt:lpstr>refD1</vt:lpstr>
      <vt:lpstr>refD2</vt:lpstr>
      <vt:lpstr>refD3</vt:lpstr>
      <vt:lpstr>refD4</vt:lpstr>
      <vt:lpstr>refS1</vt:lpstr>
      <vt:lpstr>refS2</vt:lpstr>
      <vt:lpstr>refS3</vt:lpstr>
      <vt:lpstr>refS4</vt:lpstr>
      <vt:lpstr>squadre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Andziak</dc:creator>
  <cp:lastModifiedBy>jaroslaw.andziak</cp:lastModifiedBy>
  <dcterms:created xsi:type="dcterms:W3CDTF">2017-04-24T12:37:18Z</dcterms:created>
  <dcterms:modified xsi:type="dcterms:W3CDTF">2017-04-24T12:37:18Z</dcterms:modified>
</cp:coreProperties>
</file>